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ml.chartshapes+xml"/>
  <Override PartName="/xl/charts/chart10.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ml.chartshapes+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ml.chartshapes+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ml.chartshapes+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ml.chartshapes+xml"/>
  <Override PartName="/xl/charts/chart43.xml" ContentType="application/vnd.openxmlformats-officedocument.drawingml.chart+xml"/>
  <Override PartName="/xl/theme/themeOverride10.xml" ContentType="application/vnd.openxmlformats-officedocument.themeOverride+xml"/>
  <Override PartName="/xl/drawings/drawing51.xml" ContentType="application/vnd.openxmlformats-officedocument.drawingml.chartshapes+xml"/>
  <Override PartName="/xl/charts/chart44.xml" ContentType="application/vnd.openxmlformats-officedocument.drawingml.chart+xml"/>
  <Override PartName="/xl/theme/themeOverride11.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theme/themeOverride12.xml" ContentType="application/vnd.openxmlformats-officedocument.themeOverride+xml"/>
  <Override PartName="/xl/drawings/drawing54.xml" ContentType="application/vnd.openxmlformats-officedocument.drawingml.chartshapes+xml"/>
  <Override PartName="/xl/charts/chart46.xml" ContentType="application/vnd.openxmlformats-officedocument.drawingml.chart+xml"/>
  <Override PartName="/xl/theme/themeOverride13.xml" ContentType="application/vnd.openxmlformats-officedocument.themeOverride+xml"/>
  <Override PartName="/xl/drawings/drawing55.xml" ContentType="application/vnd.openxmlformats-officedocument.drawingml.chartshapes+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6.xml" ContentType="application/vnd.openxmlformats-officedocument.drawingml.chartshapes+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7.xml" ContentType="application/vnd.openxmlformats-officedocument.drawingml.chartshapes+xml"/>
  <Override PartName="/xl/charts/chart49.xml" ContentType="application/vnd.openxmlformats-officedocument.drawingml.chart+xml"/>
  <Override PartName="/xl/theme/themeOverride14.xml" ContentType="application/vnd.openxmlformats-officedocument.themeOverride+xml"/>
  <Override PartName="/xl/drawings/drawing58.xml" ContentType="application/vnd.openxmlformats-officedocument.drawingml.chartshapes+xml"/>
  <Override PartName="/xl/charts/chart50.xml" ContentType="application/vnd.openxmlformats-officedocument.drawingml.chart+xml"/>
  <Override PartName="/xl/theme/themeOverride15.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51.xml" ContentType="application/vnd.openxmlformats-officedocument.drawingml.chart+xml"/>
  <Override PartName="/xl/drawings/drawing61.xml" ContentType="application/vnd.openxmlformats-officedocument.drawingml.chartshapes+xml"/>
  <Override PartName="/xl/charts/chart52.xml" ContentType="application/vnd.openxmlformats-officedocument.drawingml.chart+xml"/>
  <Override PartName="/xl/theme/themeOverride16.xml" ContentType="application/vnd.openxmlformats-officedocument.themeOverride+xml"/>
  <Override PartName="/xl/drawings/drawing62.xml" ContentType="application/vnd.openxmlformats-officedocument.drawingml.chartshapes+xml"/>
  <Override PartName="/xl/charts/chart53.xml" ContentType="application/vnd.openxmlformats-officedocument.drawingml.chart+xml"/>
  <Override PartName="/xl/drawings/drawing63.xml" ContentType="application/vnd.openxmlformats-officedocument.drawingml.chartshapes+xml"/>
  <Override PartName="/xl/charts/chart54.xml" ContentType="application/vnd.openxmlformats-officedocument.drawingml.chart+xml"/>
  <Override PartName="/xl/drawings/drawing64.xml" ContentType="application/vnd.openxmlformats-officedocument.drawingml.chartshapes+xml"/>
  <Override PartName="/xl/charts/chart55.xml" ContentType="application/vnd.openxmlformats-officedocument.drawingml.chart+xml"/>
  <Override PartName="/xl/theme/themeOverride17.xml" ContentType="application/vnd.openxmlformats-officedocument.themeOverride+xml"/>
  <Override PartName="/xl/drawings/drawing65.xml" ContentType="application/vnd.openxmlformats-officedocument.drawingml.chartshapes+xml"/>
  <Override PartName="/xl/charts/chart56.xml" ContentType="application/vnd.openxmlformats-officedocument.drawingml.chart+xml"/>
  <Override PartName="/xl/theme/themeOverride18.xml" ContentType="application/vnd.openxmlformats-officedocument.themeOverride+xml"/>
  <Override PartName="/xl/drawings/drawing66.xml" ContentType="application/vnd.openxmlformats-officedocument.drawingml.chartshapes+xml"/>
  <Override PartName="/xl/charts/chart57.xml" ContentType="application/vnd.openxmlformats-officedocument.drawingml.chart+xml"/>
  <Override PartName="/xl/drawings/drawing67.xml" ContentType="application/vnd.openxmlformats-officedocument.drawingml.chartshapes+xml"/>
  <Override PartName="/xl/charts/chart5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9.xml" ContentType="application/vnd.openxmlformats-officedocument.drawingml.chart+xml"/>
  <Override PartName="/xl/theme/themeOverride19.xml" ContentType="application/vnd.openxmlformats-officedocument.themeOverride+xml"/>
  <Override PartName="/xl/drawings/drawing70.xml" ContentType="application/vnd.openxmlformats-officedocument.drawingml.chartshapes+xml"/>
  <Override PartName="/xl/charts/chart60.xml" ContentType="application/vnd.openxmlformats-officedocument.drawingml.chart+xml"/>
  <Override PartName="/xl/theme/themeOverride20.xml" ContentType="application/vnd.openxmlformats-officedocument.themeOverride+xml"/>
  <Override PartName="/xl/drawings/drawing71.xml" ContentType="application/vnd.openxmlformats-officedocument.drawingml.chartshapes+xml"/>
  <Override PartName="/xl/charts/chart61.xml" ContentType="application/vnd.openxmlformats-officedocument.drawingml.chart+xml"/>
  <Override PartName="/xl/drawings/drawing72.xml" ContentType="application/vnd.openxmlformats-officedocument.drawingml.chartshapes+xml"/>
  <Override PartName="/xl/charts/chart62.xml" ContentType="application/vnd.openxmlformats-officedocument.drawingml.chart+xml"/>
  <Override PartName="/xl/drawings/drawing73.xml" ContentType="application/vnd.openxmlformats-officedocument.drawingml.chartshapes+xml"/>
  <Override PartName="/xl/charts/chart63.xml" ContentType="application/vnd.openxmlformats-officedocument.drawingml.chart+xml"/>
  <Override PartName="/xl/theme/themeOverride21.xml" ContentType="application/vnd.openxmlformats-officedocument.themeOverride+xml"/>
  <Override PartName="/xl/drawings/drawing74.xml" ContentType="application/vnd.openxmlformats-officedocument.drawingml.chartshapes+xml"/>
  <Override PartName="/xl/charts/chart64.xml" ContentType="application/vnd.openxmlformats-officedocument.drawingml.chart+xml"/>
  <Override PartName="/xl/theme/themeOverride22.xml" ContentType="application/vnd.openxmlformats-officedocument.themeOverride+xml"/>
  <Override PartName="/xl/drawings/drawing75.xml" ContentType="application/vnd.openxmlformats-officedocument.drawingml.chartshapes+xml"/>
  <Override PartName="/xl/charts/chart65.xml" ContentType="application/vnd.openxmlformats-officedocument.drawingml.chart+xml"/>
  <Override PartName="/xl/drawings/drawing76.xml" ContentType="application/vnd.openxmlformats-officedocument.drawingml.chartshapes+xml"/>
  <Override PartName="/xl/charts/chart66.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nds.nies.go.jp\esd\main\b42_温室効果ガスインベントリオフィス\c16gio\00_Inventory\JNGI_2024\002_JNGI2024_確報値\"/>
    </mc:Choice>
  </mc:AlternateContent>
  <xr:revisionPtr revIDLastSave="0" documentId="13_ncr:1_{FF1834AE-90EE-4E60-84D2-722C74620675}" xr6:coauthVersionLast="47" xr6:coauthVersionMax="47" xr10:uidLastSave="{00000000-0000-0000-0000-000000000000}"/>
  <bookViews>
    <workbookView xWindow="-108" yWindow="-108" windowWidth="23256" windowHeight="12456" tabRatio="767" xr2:uid="{CAEC02A5-A6AA-42D7-B85A-169E25F4D131}"/>
  </bookViews>
  <sheets>
    <sheet name="0.Contents" sheetId="61" r:id="rId1"/>
    <sheet name="Notes" sheetId="99" r:id="rId2"/>
    <sheet name="1.Summary" sheetId="64" r:id="rId3"/>
    <sheet name="2.CO2-Sector" sheetId="65" r:id="rId4"/>
    <sheet name="3.Allocated_CO2-Sector" sheetId="66" r:id="rId5"/>
    <sheet name="4.CO2-Share" sheetId="112" r:id="rId6"/>
    <sheet name="5.CO2-fuel" sheetId="70" r:id="rId7"/>
    <sheet name="6.CH4" sheetId="74" r:id="rId8"/>
    <sheet name="7.N2O" sheetId="76" r:id="rId9"/>
    <sheet name="8.F-gas" sheetId="100" r:id="rId10"/>
    <sheet name="9.GHG-capita" sheetId="117" r:id="rId11"/>
    <sheet name="10.GHG-GDP" sheetId="118" r:id="rId12"/>
    <sheet name="11.Household (per household)" sheetId="97" r:id="rId13"/>
    <sheet name="12.Household (per capita)" sheetId="101" r:id="rId14"/>
    <sheet name="13.NDC-LULUCF" sheetId="116" r:id="rId15"/>
    <sheet name="14.【Annex】GHG-bunker" sheetId="73" r:id="rId16"/>
    <sheet name="15.【Annex】UN-CO2" sheetId="102" r:id="rId17"/>
  </sheets>
  <definedNames>
    <definedName name="_1__123Graph_Aグラフ_2A" localSheetId="14" hidden="1">#REF!</definedName>
    <definedName name="_1__123Graph_Aグラフ_2A" localSheetId="5" hidden="1">#REF!</definedName>
    <definedName name="_1__123Graph_Aグラフ_2A" hidden="1">#REF!</definedName>
    <definedName name="_2__123Graph_Bグラフ_2A" localSheetId="14" hidden="1">#REF!</definedName>
    <definedName name="_2__123Graph_Bグラフ_2A" localSheetId="5" hidden="1">#REF!</definedName>
    <definedName name="_2__123Graph_Bグラフ_2A" hidden="1">#REF!</definedName>
    <definedName name="_3__123Graph_Cグラフ_2A" localSheetId="14" hidden="1">#REF!</definedName>
    <definedName name="_3__123Graph_Cグラフ_2A" localSheetId="5" hidden="1">#REF!</definedName>
    <definedName name="_3__123Graph_Cグラフ_2A" hidden="1">#REF!</definedName>
    <definedName name="_4__123Graph_Dグラフ_2A" localSheetId="14" hidden="1">#REF!</definedName>
    <definedName name="_4__123Graph_Dグラフ_2A" localSheetId="5" hidden="1">#REF!</definedName>
    <definedName name="_4__123Graph_Dグラフ_2A" hidden="1">#REF!</definedName>
    <definedName name="_5__123Graph_Eグラフ_2A" localSheetId="14" hidden="1">#REF!</definedName>
    <definedName name="_5__123Graph_Eグラフ_2A" localSheetId="5" hidden="1">#REF!</definedName>
    <definedName name="_5__123Graph_Eグラフ_2A" hidden="1">#REF!</definedName>
    <definedName name="_6__123Graph_Xグラフ_2A" localSheetId="14" hidden="1">#REF!</definedName>
    <definedName name="_6__123Graph_Xグラフ_2A" localSheetId="5" hidden="1">#REF!</definedName>
    <definedName name="_6__123Graph_Xグラフ_2A" hidden="1">#REF!</definedName>
    <definedName name="_Fill" localSheetId="14" hidden="1">#REF!</definedName>
    <definedName name="_Fill" localSheetId="5" hidden="1">#REF!</definedName>
    <definedName name="_Fill" hidden="1">#REF!</definedName>
    <definedName name="_Regression_Out" localSheetId="14" hidden="1">#REF!</definedName>
    <definedName name="_Regression_Out" localSheetId="5" hidden="1">#REF!</definedName>
    <definedName name="_Regression_Out" hidden="1">#REF!</definedName>
    <definedName name="_Regression_X" localSheetId="14" hidden="1">#REF!</definedName>
    <definedName name="_Regression_X" localSheetId="5" hidden="1">#REF!</definedName>
    <definedName name="_Regression_X" hidden="1">#REF!</definedName>
    <definedName name="_Regression_Y" localSheetId="14" hidden="1">#REF!</definedName>
    <definedName name="_Regression_Y" localSheetId="5" hidden="1">#REF!</definedName>
    <definedName name="_Regression_Y" hidden="1">#REF!</definedName>
    <definedName name="_xlnm.Print_Area" localSheetId="0">'0.Contents'!$A$1:$F$28</definedName>
    <definedName name="_xlnm.Print_Area" localSheetId="5">'4.CO2-Share'!$A$1:$AH$57</definedName>
    <definedName name="_xlnm.Print_Area" localSheetId="7">'6.CH4'!$A$1:$CA$73</definedName>
    <definedName name="_xlnm.Print_Titles" localSheetId="7">'6.CH4'!$U:$W</definedName>
    <definedName name="regression" localSheetId="5" hidden="1">#REF!</definedName>
    <definedName name="regression" hidden="1">#REF!</definedName>
    <definedName name="regressiona1" localSheetId="5" hidden="1">#REF!</definedName>
    <definedName name="regressiona1"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7" i="101" l="1"/>
  <c r="V7" i="101"/>
  <c r="BY15" i="116" l="1"/>
  <c r="BG142" i="66" l="1"/>
  <c r="AD44" i="102" l="1"/>
  <c r="AH44" i="102"/>
  <c r="AL44" i="102"/>
  <c r="AP44" i="102"/>
  <c r="AT44" i="102"/>
  <c r="AX44" i="102"/>
  <c r="BB44" i="102"/>
  <c r="BF44" i="102"/>
  <c r="AA44" i="102"/>
  <c r="AE44" i="102"/>
  <c r="AI44" i="102"/>
  <c r="AM44" i="102"/>
  <c r="AQ44" i="102"/>
  <c r="AU44" i="102"/>
  <c r="AY44" i="102"/>
  <c r="BC44" i="102"/>
  <c r="BG44" i="102"/>
  <c r="AB44" i="102"/>
  <c r="AF44" i="102"/>
  <c r="AJ44" i="102"/>
  <c r="AN44" i="102"/>
  <c r="AR44" i="102"/>
  <c r="AV44" i="102"/>
  <c r="AZ44" i="102"/>
  <c r="BD44" i="102"/>
  <c r="AC44" i="102"/>
  <c r="AG44" i="102"/>
  <c r="AK44" i="102"/>
  <c r="AO44" i="102"/>
  <c r="AS44" i="102"/>
  <c r="AW44" i="102"/>
  <c r="BA44" i="102"/>
  <c r="BE44" i="102"/>
  <c r="BG45" i="74"/>
  <c r="BG62" i="74"/>
  <c r="BG50" i="74"/>
  <c r="BG67" i="74"/>
  <c r="BG57" i="76"/>
  <c r="BG42" i="76"/>
  <c r="BG62" i="76"/>
  <c r="BG47" i="76"/>
  <c r="BG64" i="74"/>
  <c r="BG47" i="74"/>
  <c r="BG68" i="74"/>
  <c r="BG51" i="74"/>
  <c r="BG58" i="76"/>
  <c r="BG43" i="76"/>
  <c r="BG7" i="66"/>
  <c r="BG41" i="74"/>
  <c r="BG58" i="74"/>
  <c r="BG46" i="74"/>
  <c r="BG63" i="74"/>
  <c r="BG69" i="74"/>
  <c r="BG52" i="74"/>
  <c r="BG55" i="76"/>
  <c r="BG40" i="76"/>
  <c r="BG60" i="76"/>
  <c r="BG45" i="76"/>
  <c r="BG42" i="74"/>
  <c r="BG59" i="74"/>
  <c r="BG61" i="74"/>
  <c r="BG44" i="74"/>
  <c r="BG53" i="76"/>
  <c r="BG38" i="76"/>
  <c r="BG56" i="76"/>
  <c r="BG41" i="76"/>
  <c r="BG61" i="76"/>
  <c r="BG46" i="76"/>
  <c r="BG10" i="116"/>
  <c r="BF6" i="116"/>
  <c r="BG6" i="116"/>
  <c r="BG67" i="64" l="1"/>
  <c r="BW6" i="116" l="1"/>
  <c r="BW7" i="116"/>
  <c r="BW8" i="116"/>
  <c r="BW9" i="116"/>
  <c r="BW10" i="116"/>
  <c r="BW11" i="116"/>
  <c r="BW12" i="116"/>
  <c r="BW13" i="116"/>
  <c r="BW14" i="116"/>
  <c r="AA7" i="73" l="1"/>
  <c r="AB24" i="118" l="1"/>
  <c r="AC24" i="118"/>
  <c r="AD24" i="118"/>
  <c r="BG146" i="66"/>
  <c r="F22" i="112" s="1"/>
  <c r="BG78" i="65"/>
  <c r="F9" i="112" s="1"/>
  <c r="BG79" i="65"/>
  <c r="F10" i="112" s="1"/>
  <c r="BG135" i="66"/>
  <c r="BG147" i="66" l="1"/>
  <c r="F23" i="112" s="1"/>
  <c r="BG38" i="65"/>
  <c r="BG77" i="65" s="1"/>
  <c r="F8" i="112" s="1"/>
  <c r="BG6" i="66"/>
  <c r="BG77" i="66"/>
  <c r="BG145" i="66" s="1"/>
  <c r="F21" i="112" s="1"/>
  <c r="BG19" i="65"/>
  <c r="BG11" i="70"/>
  <c r="BG7" i="65"/>
  <c r="BG75" i="65" s="1"/>
  <c r="BG79" i="66"/>
  <c r="BG26" i="66"/>
  <c r="BG14" i="66" l="1"/>
  <c r="BG5" i="66" s="1"/>
  <c r="BG14" i="65"/>
  <c r="BG76" i="65" s="1"/>
  <c r="F7" i="112" s="1"/>
  <c r="BG143" i="66"/>
  <c r="BG16" i="70"/>
  <c r="BG17" i="70"/>
  <c r="BG15" i="70"/>
  <c r="BG6" i="65"/>
  <c r="BG5" i="65" s="1"/>
  <c r="F6" i="112"/>
  <c r="BG19" i="70"/>
  <c r="BG20" i="70"/>
  <c r="BG18" i="70"/>
  <c r="BG144" i="66" l="1"/>
  <c r="F20" i="112" s="1"/>
  <c r="F19" i="112"/>
  <c r="BG7" i="117"/>
  <c r="BG21" i="70"/>
  <c r="AE24" i="118"/>
  <c r="BG4" i="73" l="1"/>
  <c r="BG7" i="73"/>
  <c r="BG5" i="97"/>
  <c r="BG11" i="97"/>
  <c r="BG25" i="97"/>
  <c r="BG39" i="97"/>
  <c r="BG51" i="97"/>
  <c r="BG7" i="118"/>
  <c r="BG10" i="118" s="1"/>
  <c r="BG34" i="118"/>
  <c r="BG10" i="117"/>
  <c r="BG34" i="117"/>
  <c r="BG4" i="100"/>
  <c r="BG39" i="100"/>
  <c r="BG73" i="100"/>
  <c r="BG107" i="100"/>
  <c r="BG4" i="74"/>
  <c r="BG31" i="74"/>
  <c r="BG40" i="74"/>
  <c r="BG57" i="74"/>
  <c r="BG4" i="64"/>
  <c r="BG20" i="64"/>
  <c r="BG34" i="64"/>
  <c r="BG48" i="64"/>
  <c r="BG65" i="64"/>
  <c r="AB65" i="64"/>
  <c r="AC65" i="64" s="1"/>
  <c r="AD65" i="64" s="1"/>
  <c r="AE65" i="64" s="1"/>
  <c r="AF65" i="64" s="1"/>
  <c r="AG65" i="64" s="1"/>
  <c r="AH65" i="64" s="1"/>
  <c r="AI65" i="64" s="1"/>
  <c r="AJ65" i="64" s="1"/>
  <c r="AK65" i="64" s="1"/>
  <c r="AL65" i="64" s="1"/>
  <c r="AM65" i="64" s="1"/>
  <c r="AN65" i="64" s="1"/>
  <c r="AO65" i="64" s="1"/>
  <c r="AP65" i="64" s="1"/>
  <c r="AQ65" i="64" s="1"/>
  <c r="AR65" i="64" s="1"/>
  <c r="AS65" i="64" s="1"/>
  <c r="AT65" i="64" s="1"/>
  <c r="AU65" i="64" s="1"/>
  <c r="AV65" i="64" s="1"/>
  <c r="AW65" i="64" s="1"/>
  <c r="AX65" i="64" s="1"/>
  <c r="AY65" i="64" s="1"/>
  <c r="AZ65" i="64" s="1"/>
  <c r="BA65" i="64" s="1"/>
  <c r="BB65" i="64" s="1"/>
  <c r="BC65" i="64" s="1"/>
  <c r="BD65" i="64" s="1"/>
  <c r="BE65" i="64" s="1"/>
  <c r="BF65" i="64" s="1"/>
  <c r="BG24" i="118" l="1"/>
  <c r="BG24" i="117"/>
  <c r="BF67" i="64" l="1"/>
  <c r="BO9" i="116"/>
  <c r="BO8" i="116"/>
  <c r="BO7" i="116"/>
  <c r="BD10" i="116" l="1"/>
  <c r="AZ10" i="116"/>
  <c r="BF10" i="116"/>
  <c r="BA10" i="116"/>
  <c r="AY10" i="116"/>
  <c r="BE10" i="116"/>
  <c r="BB10" i="116"/>
  <c r="AY6" i="116"/>
  <c r="AY67" i="64" s="1"/>
  <c r="BC10" i="116"/>
  <c r="AZ6" i="116" l="1"/>
  <c r="AZ67" i="64" s="1"/>
  <c r="BA6" i="116"/>
  <c r="BA67" i="64" s="1"/>
  <c r="BB6" i="116"/>
  <c r="BB67" i="64" s="1"/>
  <c r="BC6" i="116"/>
  <c r="BC67" i="64" s="1"/>
  <c r="BD6" i="116"/>
  <c r="BD67" i="64" s="1"/>
  <c r="BE6" i="116"/>
  <c r="BE67" i="64" s="1"/>
  <c r="BP7" i="116"/>
  <c r="BQ7" i="116"/>
  <c r="BR7" i="116"/>
  <c r="BS7" i="116"/>
  <c r="BT7" i="116"/>
  <c r="BU7" i="116"/>
  <c r="BV7" i="116"/>
  <c r="BP8" i="116"/>
  <c r="BQ8" i="116"/>
  <c r="BR8" i="116"/>
  <c r="BS8" i="116"/>
  <c r="BT8" i="116"/>
  <c r="BU8" i="116"/>
  <c r="BV8" i="116"/>
  <c r="BP9" i="116"/>
  <c r="BQ9" i="116"/>
  <c r="BR9" i="116"/>
  <c r="BS9" i="116"/>
  <c r="BT9" i="116"/>
  <c r="BU9" i="116"/>
  <c r="BV9" i="116"/>
  <c r="BP10" i="116"/>
  <c r="BQ10" i="116"/>
  <c r="BR10" i="116"/>
  <c r="BS10" i="116"/>
  <c r="BT10" i="116"/>
  <c r="BU10" i="116"/>
  <c r="BV10" i="116"/>
  <c r="BP11" i="116"/>
  <c r="BQ11" i="116"/>
  <c r="BR11" i="116"/>
  <c r="BS11" i="116"/>
  <c r="BT11" i="116"/>
  <c r="BU11" i="116"/>
  <c r="BV11" i="116"/>
  <c r="BP12" i="116"/>
  <c r="BQ12" i="116"/>
  <c r="BR12" i="116"/>
  <c r="BS12" i="116"/>
  <c r="BT12" i="116"/>
  <c r="BU12" i="116"/>
  <c r="BV12" i="116"/>
  <c r="BP13" i="116"/>
  <c r="BQ13" i="116"/>
  <c r="BR13" i="116"/>
  <c r="BS13" i="116"/>
  <c r="BT13" i="116"/>
  <c r="BU13" i="116"/>
  <c r="BV13" i="116"/>
  <c r="BP14" i="116"/>
  <c r="BQ14" i="116"/>
  <c r="BR14" i="116"/>
  <c r="BS14" i="116"/>
  <c r="BT14" i="116"/>
  <c r="BU14" i="116"/>
  <c r="BV14" i="116"/>
  <c r="BO10" i="116"/>
  <c r="BO11" i="116"/>
  <c r="BO12" i="116"/>
  <c r="BO13" i="116"/>
  <c r="BO14" i="116"/>
  <c r="AY34" i="117" l="1"/>
  <c r="AZ34" i="117"/>
  <c r="BA34" i="117"/>
  <c r="BB34" i="117"/>
  <c r="BC34" i="117"/>
  <c r="BD34" i="117"/>
  <c r="BE34" i="117"/>
  <c r="BF34" i="117"/>
  <c r="W2" i="64" l="1"/>
  <c r="AB4" i="100" l="1"/>
  <c r="AC4" i="100" s="1"/>
  <c r="AD4" i="100" s="1"/>
  <c r="AE4" i="100" s="1"/>
  <c r="AF4" i="100" s="1"/>
  <c r="AG4" i="100" s="1"/>
  <c r="AH4" i="100" s="1"/>
  <c r="AI4" i="100" s="1"/>
  <c r="AJ4" i="100" s="1"/>
  <c r="AK4" i="100" s="1"/>
  <c r="AL4" i="100" s="1"/>
  <c r="AM4" i="100" s="1"/>
  <c r="AN4" i="100" s="1"/>
  <c r="AO4" i="100" s="1"/>
  <c r="AP4" i="100" s="1"/>
  <c r="AQ4" i="100" s="1"/>
  <c r="AR4" i="100" s="1"/>
  <c r="AS4" i="100" s="1"/>
  <c r="AT4" i="100" s="1"/>
  <c r="AU4" i="100" s="1"/>
  <c r="AV4" i="100" s="1"/>
  <c r="AW4" i="100" s="1"/>
  <c r="AX4" i="100" s="1"/>
  <c r="AY4" i="100" s="1"/>
  <c r="AZ4" i="100" s="1"/>
  <c r="BA4" i="100" s="1"/>
  <c r="BB4" i="100" s="1"/>
  <c r="BC4" i="100" s="1"/>
  <c r="BD4" i="100" s="1"/>
  <c r="BE4" i="100" s="1"/>
  <c r="BF4" i="100" s="1"/>
  <c r="AB4" i="76"/>
  <c r="AC4" i="76" s="1"/>
  <c r="AD4" i="76" s="1"/>
  <c r="AE4" i="76" s="1"/>
  <c r="AF4" i="76" s="1"/>
  <c r="AG4" i="76" s="1"/>
  <c r="AH4" i="76" s="1"/>
  <c r="AI4" i="76" s="1"/>
  <c r="AJ4" i="76" s="1"/>
  <c r="AK4" i="76" s="1"/>
  <c r="AL4" i="76" s="1"/>
  <c r="AM4" i="76" s="1"/>
  <c r="AN4" i="76" s="1"/>
  <c r="AO4" i="76" s="1"/>
  <c r="AP4" i="76" s="1"/>
  <c r="AQ4" i="76" s="1"/>
  <c r="AR4" i="76" s="1"/>
  <c r="AS4" i="76" s="1"/>
  <c r="AT4" i="76" s="1"/>
  <c r="AU4" i="76" s="1"/>
  <c r="AV4" i="76" s="1"/>
  <c r="AW4" i="76" s="1"/>
  <c r="AX4" i="76" s="1"/>
  <c r="AY4" i="76" s="1"/>
  <c r="AZ4" i="76" s="1"/>
  <c r="BA4" i="76" s="1"/>
  <c r="BB4" i="76" s="1"/>
  <c r="BC4" i="76" s="1"/>
  <c r="BD4" i="76" s="1"/>
  <c r="BE4" i="76" s="1"/>
  <c r="BF4" i="76" s="1"/>
  <c r="BG4" i="76" s="1"/>
  <c r="AB4" i="74"/>
  <c r="AC4" i="74" s="1"/>
  <c r="AD4" i="74" s="1"/>
  <c r="AE4" i="74" s="1"/>
  <c r="AF4" i="74" s="1"/>
  <c r="AG4" i="74" s="1"/>
  <c r="AH4" i="74" s="1"/>
  <c r="AI4" i="74" s="1"/>
  <c r="AJ4" i="74" s="1"/>
  <c r="AK4" i="74" s="1"/>
  <c r="AL4" i="74" s="1"/>
  <c r="AM4" i="74" s="1"/>
  <c r="AN4" i="74" s="1"/>
  <c r="AO4" i="74" s="1"/>
  <c r="AP4" i="74" s="1"/>
  <c r="AQ4" i="74" s="1"/>
  <c r="AR4" i="74" s="1"/>
  <c r="AS4" i="74" s="1"/>
  <c r="AT4" i="74" s="1"/>
  <c r="AU4" i="74" s="1"/>
  <c r="AV4" i="74" s="1"/>
  <c r="AW4" i="74" s="1"/>
  <c r="AX4" i="74" s="1"/>
  <c r="AY4" i="74" s="1"/>
  <c r="AZ4" i="74" s="1"/>
  <c r="BA4" i="74" s="1"/>
  <c r="BB4" i="74" s="1"/>
  <c r="BC4" i="74" s="1"/>
  <c r="BD4" i="74" s="1"/>
  <c r="BE4" i="74" s="1"/>
  <c r="BF4" i="74" s="1"/>
  <c r="AB4" i="66"/>
  <c r="AC4" i="66" s="1"/>
  <c r="AD4" i="66" s="1"/>
  <c r="AE4" i="66" s="1"/>
  <c r="AF4" i="66" s="1"/>
  <c r="AG4" i="66" s="1"/>
  <c r="AH4" i="66" s="1"/>
  <c r="AI4" i="66" s="1"/>
  <c r="AJ4" i="66" s="1"/>
  <c r="AK4" i="66" s="1"/>
  <c r="AL4" i="66" s="1"/>
  <c r="AM4" i="66" s="1"/>
  <c r="AN4" i="66" s="1"/>
  <c r="AO4" i="66" s="1"/>
  <c r="AP4" i="66" s="1"/>
  <c r="AQ4" i="66" s="1"/>
  <c r="AR4" i="66" s="1"/>
  <c r="AS4" i="66" s="1"/>
  <c r="AT4" i="66" s="1"/>
  <c r="AU4" i="66" s="1"/>
  <c r="AV4" i="66" s="1"/>
  <c r="AW4" i="66" s="1"/>
  <c r="AX4" i="66" s="1"/>
  <c r="AY4" i="66" s="1"/>
  <c r="AZ4" i="66" s="1"/>
  <c r="BA4" i="66" s="1"/>
  <c r="BB4" i="66" s="1"/>
  <c r="BC4" i="66" s="1"/>
  <c r="BD4" i="66" s="1"/>
  <c r="BE4" i="66" s="1"/>
  <c r="BF4" i="66" s="1"/>
  <c r="BG4" i="66" s="1"/>
  <c r="BF135" i="66"/>
  <c r="AB4" i="65"/>
  <c r="AC4" i="65" s="1"/>
  <c r="AD4" i="65" s="1"/>
  <c r="AE4" i="65" s="1"/>
  <c r="AF4" i="65" s="1"/>
  <c r="AG4" i="65" s="1"/>
  <c r="AH4" i="65" s="1"/>
  <c r="AI4" i="65" s="1"/>
  <c r="AJ4" i="65" s="1"/>
  <c r="AK4" i="65" s="1"/>
  <c r="AL4" i="65" s="1"/>
  <c r="AM4" i="65" s="1"/>
  <c r="AN4" i="65" s="1"/>
  <c r="AO4" i="65" s="1"/>
  <c r="AP4" i="65" s="1"/>
  <c r="AQ4" i="65" s="1"/>
  <c r="AR4" i="65" s="1"/>
  <c r="AS4" i="65" s="1"/>
  <c r="AT4" i="65" s="1"/>
  <c r="AU4" i="65" s="1"/>
  <c r="AV4" i="65" s="1"/>
  <c r="AW4" i="65" s="1"/>
  <c r="AX4" i="65" s="1"/>
  <c r="AY4" i="65" s="1"/>
  <c r="AZ4" i="65" s="1"/>
  <c r="BA4" i="65" s="1"/>
  <c r="BB4" i="65" s="1"/>
  <c r="BC4" i="65" s="1"/>
  <c r="BD4" i="65" s="1"/>
  <c r="BE4" i="65" s="1"/>
  <c r="BF4" i="65" s="1"/>
  <c r="BG4" i="65" s="1"/>
  <c r="AB4" i="64"/>
  <c r="AC4" i="64" s="1"/>
  <c r="AD4" i="64" s="1"/>
  <c r="AE4" i="64" s="1"/>
  <c r="AF4" i="64" s="1"/>
  <c r="AG4" i="64" s="1"/>
  <c r="AH4" i="64" s="1"/>
  <c r="AI4" i="64" s="1"/>
  <c r="AJ4" i="64" s="1"/>
  <c r="AK4" i="64" s="1"/>
  <c r="AL4" i="64" s="1"/>
  <c r="AM4" i="64" s="1"/>
  <c r="AN4" i="64" s="1"/>
  <c r="AO4" i="64" s="1"/>
  <c r="AP4" i="64" s="1"/>
  <c r="AQ4" i="64" s="1"/>
  <c r="AR4" i="64" s="1"/>
  <c r="AS4" i="64" s="1"/>
  <c r="AT4" i="64" s="1"/>
  <c r="AU4" i="64" s="1"/>
  <c r="AV4" i="64" s="1"/>
  <c r="AW4" i="64" s="1"/>
  <c r="AX4" i="64" s="1"/>
  <c r="AY4" i="64" s="1"/>
  <c r="AZ4" i="64" s="1"/>
  <c r="BA4" i="64" s="1"/>
  <c r="BB4" i="64" s="1"/>
  <c r="BC4" i="64" s="1"/>
  <c r="BD4" i="64" s="1"/>
  <c r="BE4" i="64" s="1"/>
  <c r="BF4" i="64" s="1"/>
  <c r="BF7" i="73" l="1"/>
  <c r="BF51" i="74" l="1"/>
  <c r="BF68" i="74"/>
  <c r="T3" i="102" l="1"/>
  <c r="X2" i="73"/>
  <c r="V3" i="101"/>
  <c r="V3" i="97"/>
  <c r="R2" i="118"/>
  <c r="R2" i="117"/>
  <c r="U2" i="100"/>
  <c r="W2" i="70"/>
  <c r="S2" i="64"/>
  <c r="X3" i="102"/>
  <c r="Z2" i="73"/>
  <c r="Y3" i="101"/>
  <c r="Y3" i="97"/>
  <c r="W2" i="118"/>
  <c r="W2" i="117"/>
  <c r="X2" i="100"/>
  <c r="X2" i="76"/>
  <c r="X2" i="74"/>
  <c r="Y2" i="70"/>
  <c r="S3" i="112"/>
  <c r="V2" i="66"/>
  <c r="V2" i="65"/>
  <c r="C3" i="112"/>
  <c r="BF52" i="74" l="1"/>
  <c r="BF69" i="74"/>
  <c r="BF50" i="74"/>
  <c r="BF67" i="74"/>
  <c r="BF46" i="74"/>
  <c r="BF63" i="74"/>
  <c r="BF47" i="74"/>
  <c r="BF64" i="74"/>
  <c r="BF45" i="74"/>
  <c r="BF62" i="74"/>
  <c r="AH52" i="74" l="1"/>
  <c r="AI45" i="74"/>
  <c r="AQ45" i="74"/>
  <c r="AY45" i="74"/>
  <c r="AC46" i="74"/>
  <c r="AK46" i="74"/>
  <c r="BA46" i="74"/>
  <c r="AF50" i="74"/>
  <c r="AN50" i="74"/>
  <c r="AV50" i="74"/>
  <c r="BD50" i="74"/>
  <c r="AE45" i="74"/>
  <c r="AM45" i="74"/>
  <c r="AU45" i="74"/>
  <c r="BC45" i="74"/>
  <c r="AG46" i="74"/>
  <c r="AO46" i="74"/>
  <c r="AW46" i="74"/>
  <c r="BE46" i="74"/>
  <c r="AB50" i="74"/>
  <c r="AJ50" i="74"/>
  <c r="AC45" i="74"/>
  <c r="AK45" i="74"/>
  <c r="AS45" i="74"/>
  <c r="AE46" i="74"/>
  <c r="AM46" i="74"/>
  <c r="BC46" i="74"/>
  <c r="BA67" i="74"/>
  <c r="AD52" i="74"/>
  <c r="AL52" i="74"/>
  <c r="AT52" i="74"/>
  <c r="BB52" i="74"/>
  <c r="BE62" i="74"/>
  <c r="AY63" i="74"/>
  <c r="BB67" i="74"/>
  <c r="AZ63" i="74"/>
  <c r="BB63" i="74"/>
  <c r="BE67" i="74"/>
  <c r="AQ52" i="74"/>
  <c r="AY52" i="74"/>
  <c r="BA45" i="74"/>
  <c r="AY67" i="74"/>
  <c r="AB52" i="74"/>
  <c r="BB64" i="74"/>
  <c r="AU46" i="74"/>
  <c r="AH50" i="74"/>
  <c r="AP50" i="74"/>
  <c r="AX50" i="74"/>
  <c r="AY69" i="74"/>
  <c r="BB62" i="74"/>
  <c r="BC64" i="74"/>
  <c r="BD63" i="74"/>
  <c r="AJ52" i="74"/>
  <c r="AR52" i="74"/>
  <c r="AZ52" i="74"/>
  <c r="BD64" i="74"/>
  <c r="AR50" i="74"/>
  <c r="AZ50" i="74"/>
  <c r="BA69" i="74"/>
  <c r="BD62" i="74"/>
  <c r="BE64" i="74"/>
  <c r="AI47" i="74"/>
  <c r="AQ47" i="74"/>
  <c r="AY47" i="74"/>
  <c r="BC67" i="74"/>
  <c r="BD69" i="74"/>
  <c r="AB47" i="74"/>
  <c r="AJ47" i="74"/>
  <c r="AR47" i="74"/>
  <c r="AZ47" i="74"/>
  <c r="BE69" i="74"/>
  <c r="AZ62" i="74"/>
  <c r="BA64" i="74"/>
  <c r="AZ64" i="74"/>
  <c r="BC62" i="74"/>
  <c r="AY64" i="74"/>
  <c r="BE63" i="74"/>
  <c r="BA62" i="74"/>
  <c r="AZ69" i="74"/>
  <c r="BC63" i="74"/>
  <c r="AE52" i="74"/>
  <c r="AM52" i="74"/>
  <c r="AU52" i="74"/>
  <c r="BC52" i="74"/>
  <c r="AZ67" i="74"/>
  <c r="BC69" i="74"/>
  <c r="BA63" i="74"/>
  <c r="BB69" i="74"/>
  <c r="BD67" i="74"/>
  <c r="AY62" i="74"/>
  <c r="AB45" i="74"/>
  <c r="AJ45" i="74"/>
  <c r="AR45" i="74"/>
  <c r="AZ45" i="74"/>
  <c r="AC47" i="74"/>
  <c r="AK47" i="74"/>
  <c r="AS47" i="74"/>
  <c r="BA47" i="74"/>
  <c r="AD47" i="74"/>
  <c r="AL47" i="74"/>
  <c r="AT47" i="74"/>
  <c r="BB47" i="74"/>
  <c r="AK50" i="74"/>
  <c r="AS50" i="74"/>
  <c r="AI46" i="74"/>
  <c r="AQ46" i="74"/>
  <c r="AY46" i="74"/>
  <c r="AV52" i="74"/>
  <c r="BD52" i="74"/>
  <c r="AD45" i="74"/>
  <c r="AL45" i="74"/>
  <c r="AT45" i="74"/>
  <c r="BB45" i="74"/>
  <c r="AF45" i="74"/>
  <c r="AN45" i="74"/>
  <c r="AV45" i="74"/>
  <c r="BD45" i="74"/>
  <c r="AH46" i="74"/>
  <c r="AP46" i="74"/>
  <c r="AX46" i="74"/>
  <c r="AC50" i="74"/>
  <c r="BA50" i="74"/>
  <c r="AD50" i="74"/>
  <c r="AL50" i="74"/>
  <c r="AT50" i="74"/>
  <c r="BB50" i="74"/>
  <c r="AF52" i="74"/>
  <c r="AN52" i="74"/>
  <c r="AB46" i="74"/>
  <c r="AJ46" i="74"/>
  <c r="AR46" i="74"/>
  <c r="AZ46" i="74"/>
  <c r="AD46" i="74"/>
  <c r="AL46" i="74"/>
  <c r="AT46" i="74"/>
  <c r="BB46" i="74"/>
  <c r="AE47" i="74"/>
  <c r="AM47" i="74"/>
  <c r="AU47" i="74"/>
  <c r="BC47" i="74"/>
  <c r="AF46" i="74"/>
  <c r="AN46" i="74"/>
  <c r="AV46" i="74"/>
  <c r="BD46" i="74"/>
  <c r="AI50" i="74"/>
  <c r="AQ50" i="74"/>
  <c r="AY50" i="74"/>
  <c r="AC52" i="74"/>
  <c r="AK52" i="74"/>
  <c r="AS52" i="74"/>
  <c r="BA52" i="74"/>
  <c r="AF47" i="74"/>
  <c r="AN47" i="74"/>
  <c r="AV47" i="74"/>
  <c r="BD47" i="74"/>
  <c r="AG47" i="74"/>
  <c r="AO47" i="74"/>
  <c r="AW47" i="74"/>
  <c r="BE47" i="74"/>
  <c r="AG45" i="74"/>
  <c r="AO45" i="74"/>
  <c r="AW45" i="74"/>
  <c r="BE45" i="74"/>
  <c r="AH47" i="74"/>
  <c r="AP47" i="74"/>
  <c r="AX47" i="74"/>
  <c r="AH45" i="74"/>
  <c r="AP45" i="74"/>
  <c r="AX45" i="74"/>
  <c r="AE50" i="74"/>
  <c r="AM50" i="74"/>
  <c r="AU50" i="74"/>
  <c r="BC50" i="74"/>
  <c r="AG52" i="74"/>
  <c r="AO52" i="74"/>
  <c r="AW52" i="74"/>
  <c r="BE52" i="74"/>
  <c r="AS46" i="74"/>
  <c r="AG50" i="74"/>
  <c r="AO50" i="74"/>
  <c r="AW50" i="74"/>
  <c r="BE50" i="74"/>
  <c r="AI52" i="74"/>
  <c r="AX52" i="74"/>
  <c r="AP52" i="74"/>
  <c r="AB17" i="118" l="1"/>
  <c r="AC17" i="118" s="1"/>
  <c r="AD17" i="118" s="1"/>
  <c r="AE17" i="118" s="1"/>
  <c r="AF17" i="118" s="1"/>
  <c r="AG17" i="118" s="1"/>
  <c r="AH17" i="118" s="1"/>
  <c r="AI17" i="118" s="1"/>
  <c r="AJ17" i="118" s="1"/>
  <c r="AK17" i="118" s="1"/>
  <c r="AL17" i="118" s="1"/>
  <c r="AM17" i="118" s="1"/>
  <c r="AN17" i="118" s="1"/>
  <c r="AO17" i="118" s="1"/>
  <c r="AP17" i="118" s="1"/>
  <c r="AQ17" i="118" s="1"/>
  <c r="AR17" i="118" s="1"/>
  <c r="AS17" i="118" s="1"/>
  <c r="AT17" i="118" s="1"/>
  <c r="AU17" i="118" s="1"/>
  <c r="AV17" i="118" s="1"/>
  <c r="AW17" i="118" s="1"/>
  <c r="AX17" i="118" s="1"/>
  <c r="AY17" i="118" s="1"/>
  <c r="AZ17" i="118" s="1"/>
  <c r="BA17" i="118" s="1"/>
  <c r="BB17" i="118" s="1"/>
  <c r="BC17" i="118" s="1"/>
  <c r="BD17" i="118" s="1"/>
  <c r="BE17" i="118" s="1"/>
  <c r="BF17" i="118" s="1"/>
  <c r="BG17" i="118" s="1"/>
  <c r="AB27" i="118"/>
  <c r="AC27" i="118" s="1"/>
  <c r="AD27" i="118" s="1"/>
  <c r="AE27" i="118" s="1"/>
  <c r="AF27" i="118" s="1"/>
  <c r="AG27" i="118" s="1"/>
  <c r="AH27" i="118" s="1"/>
  <c r="AI27" i="118" s="1"/>
  <c r="AJ27" i="118" s="1"/>
  <c r="AK27" i="118" s="1"/>
  <c r="AL27" i="118" s="1"/>
  <c r="AM27" i="118" s="1"/>
  <c r="AN27" i="118" s="1"/>
  <c r="AO27" i="118" s="1"/>
  <c r="AP27" i="118" s="1"/>
  <c r="AQ27" i="118" s="1"/>
  <c r="AR27" i="118" s="1"/>
  <c r="AS27" i="118" s="1"/>
  <c r="AT27" i="118" s="1"/>
  <c r="AU27" i="118" s="1"/>
  <c r="AV27" i="118" s="1"/>
  <c r="AW27" i="118" s="1"/>
  <c r="AX27" i="118" s="1"/>
  <c r="AY27" i="118" s="1"/>
  <c r="AZ27" i="118" s="1"/>
  <c r="BA27" i="118" s="1"/>
  <c r="BB27" i="118" s="1"/>
  <c r="BC27" i="118" s="1"/>
  <c r="BD27" i="118" s="1"/>
  <c r="BE27" i="118" s="1"/>
  <c r="BF27" i="118" s="1"/>
  <c r="BG27" i="118" s="1"/>
  <c r="BF24" i="118"/>
  <c r="BF34" i="118"/>
  <c r="AB4" i="118"/>
  <c r="AC4" i="118" s="1"/>
  <c r="AD4" i="118" s="1"/>
  <c r="AE4" i="118" s="1"/>
  <c r="AF4" i="118" s="1"/>
  <c r="AG4" i="118" s="1"/>
  <c r="AH4" i="118" s="1"/>
  <c r="AI4" i="118" s="1"/>
  <c r="AJ4" i="118" s="1"/>
  <c r="AK4" i="118" s="1"/>
  <c r="AL4" i="118" s="1"/>
  <c r="AM4" i="118" s="1"/>
  <c r="AN4" i="118" s="1"/>
  <c r="AO4" i="118" s="1"/>
  <c r="AP4" i="118" s="1"/>
  <c r="AQ4" i="118" s="1"/>
  <c r="AR4" i="118" s="1"/>
  <c r="AS4" i="118" s="1"/>
  <c r="AT4" i="118" s="1"/>
  <c r="AU4" i="118" s="1"/>
  <c r="AV4" i="118" s="1"/>
  <c r="AW4" i="118" s="1"/>
  <c r="AX4" i="118" s="1"/>
  <c r="AY4" i="118" s="1"/>
  <c r="AZ4" i="118" s="1"/>
  <c r="BA4" i="118" s="1"/>
  <c r="BB4" i="118" s="1"/>
  <c r="BC4" i="118" s="1"/>
  <c r="BD4" i="118" s="1"/>
  <c r="BE4" i="118" s="1"/>
  <c r="BF4" i="118" s="1"/>
  <c r="BG4" i="118" s="1"/>
  <c r="AB17" i="117"/>
  <c r="AC17" i="117" s="1"/>
  <c r="AD17" i="117" s="1"/>
  <c r="AE17" i="117" s="1"/>
  <c r="AF17" i="117" s="1"/>
  <c r="AG17" i="117" s="1"/>
  <c r="AH17" i="117" s="1"/>
  <c r="AI17" i="117" s="1"/>
  <c r="AJ17" i="117" s="1"/>
  <c r="AK17" i="117" s="1"/>
  <c r="AL17" i="117" s="1"/>
  <c r="AM17" i="117" s="1"/>
  <c r="AN17" i="117" s="1"/>
  <c r="AO17" i="117" s="1"/>
  <c r="AP17" i="117" s="1"/>
  <c r="AQ17" i="117" s="1"/>
  <c r="AR17" i="117" s="1"/>
  <c r="AS17" i="117" s="1"/>
  <c r="AT17" i="117" s="1"/>
  <c r="AU17" i="117" s="1"/>
  <c r="AV17" i="117" s="1"/>
  <c r="AW17" i="117" s="1"/>
  <c r="AX17" i="117" s="1"/>
  <c r="AY17" i="117" s="1"/>
  <c r="AZ17" i="117" s="1"/>
  <c r="BA17" i="117" s="1"/>
  <c r="BB17" i="117" s="1"/>
  <c r="BC17" i="117" s="1"/>
  <c r="BD17" i="117" s="1"/>
  <c r="BE17" i="117" s="1"/>
  <c r="BF17" i="117" s="1"/>
  <c r="BG17" i="117" s="1"/>
  <c r="AB27" i="117"/>
  <c r="AC27" i="117" s="1"/>
  <c r="AD27" i="117" s="1"/>
  <c r="AE27" i="117" s="1"/>
  <c r="AF27" i="117" s="1"/>
  <c r="AG27" i="117" s="1"/>
  <c r="AH27" i="117" s="1"/>
  <c r="AI27" i="117" s="1"/>
  <c r="AJ27" i="117" s="1"/>
  <c r="AK27" i="117" s="1"/>
  <c r="AL27" i="117" s="1"/>
  <c r="AM27" i="117" s="1"/>
  <c r="AN27" i="117" s="1"/>
  <c r="AO27" i="117" s="1"/>
  <c r="AP27" i="117" s="1"/>
  <c r="AQ27" i="117" s="1"/>
  <c r="AR27" i="117" s="1"/>
  <c r="AS27" i="117" s="1"/>
  <c r="AT27" i="117" s="1"/>
  <c r="AU27" i="117" s="1"/>
  <c r="AV27" i="117" s="1"/>
  <c r="AW27" i="117" s="1"/>
  <c r="AX27" i="117" s="1"/>
  <c r="AY27" i="117" s="1"/>
  <c r="AZ27" i="117" s="1"/>
  <c r="BA27" i="117" s="1"/>
  <c r="BB27" i="117" s="1"/>
  <c r="BC27" i="117" s="1"/>
  <c r="BD27" i="117" s="1"/>
  <c r="BE27" i="117" s="1"/>
  <c r="BF27" i="117" s="1"/>
  <c r="BG27" i="117" s="1"/>
  <c r="BF24" i="117"/>
  <c r="AB4" i="117"/>
  <c r="AC4" i="117" s="1"/>
  <c r="AD4" i="117" s="1"/>
  <c r="AE4" i="117" s="1"/>
  <c r="AF4" i="117" s="1"/>
  <c r="AG4" i="117" s="1"/>
  <c r="AH4" i="117" s="1"/>
  <c r="AI4" i="117" s="1"/>
  <c r="AJ4" i="117" s="1"/>
  <c r="AK4" i="117" s="1"/>
  <c r="AL4" i="117" s="1"/>
  <c r="AM4" i="117" s="1"/>
  <c r="AN4" i="117" s="1"/>
  <c r="AO4" i="117" s="1"/>
  <c r="AP4" i="117" s="1"/>
  <c r="AQ4" i="117" s="1"/>
  <c r="AR4" i="117" s="1"/>
  <c r="AS4" i="117" s="1"/>
  <c r="AT4" i="117" s="1"/>
  <c r="AU4" i="117" s="1"/>
  <c r="AV4" i="117" s="1"/>
  <c r="AW4" i="117" s="1"/>
  <c r="AX4" i="117" s="1"/>
  <c r="AY4" i="117" s="1"/>
  <c r="AZ4" i="117" s="1"/>
  <c r="BA4" i="117" s="1"/>
  <c r="BB4" i="117" s="1"/>
  <c r="BC4" i="117" s="1"/>
  <c r="BD4" i="117" s="1"/>
  <c r="BE4" i="117" s="1"/>
  <c r="BF4" i="117" s="1"/>
  <c r="BG4" i="117" s="1"/>
  <c r="AX24" i="118" l="1"/>
  <c r="AK24" i="118"/>
  <c r="AS24" i="118"/>
  <c r="BA24" i="118"/>
  <c r="AG24" i="118"/>
  <c r="AO24" i="118"/>
  <c r="AW24" i="118"/>
  <c r="BE24" i="118"/>
  <c r="AJ24" i="118"/>
  <c r="AR24" i="118"/>
  <c r="AN24" i="117"/>
  <c r="AV24" i="117"/>
  <c r="AF24" i="117"/>
  <c r="BD24" i="117"/>
  <c r="AG24" i="117"/>
  <c r="AO24" i="117"/>
  <c r="AW24" i="117"/>
  <c r="BE24" i="117"/>
  <c r="AH24" i="117"/>
  <c r="AL24" i="118"/>
  <c r="AT24" i="118"/>
  <c r="BB24" i="118"/>
  <c r="AP24" i="117"/>
  <c r="AM24" i="118"/>
  <c r="AU24" i="118"/>
  <c r="BC24" i="118"/>
  <c r="AX24" i="117"/>
  <c r="AF24" i="118"/>
  <c r="AN24" i="118"/>
  <c r="AV24" i="118"/>
  <c r="BD24" i="118"/>
  <c r="AH24" i="118"/>
  <c r="AP24" i="118"/>
  <c r="AY34" i="118"/>
  <c r="AI24" i="118"/>
  <c r="AQ24" i="118"/>
  <c r="AY24" i="118"/>
  <c r="AZ34" i="118"/>
  <c r="AZ24" i="118"/>
  <c r="BA34" i="118"/>
  <c r="BB34" i="118"/>
  <c r="BC34" i="118"/>
  <c r="BD34" i="118"/>
  <c r="BE34" i="118"/>
  <c r="AB24" i="117"/>
  <c r="AJ24" i="117"/>
  <c r="AR24" i="117"/>
  <c r="AZ24" i="117"/>
  <c r="AI24" i="117"/>
  <c r="AQ24" i="117"/>
  <c r="AY24" i="117"/>
  <c r="AC24" i="117"/>
  <c r="AK24" i="117"/>
  <c r="AS24" i="117"/>
  <c r="BA24" i="117"/>
  <c r="AD24" i="117"/>
  <c r="AL24" i="117"/>
  <c r="AT24" i="117"/>
  <c r="BB24" i="117"/>
  <c r="AE24" i="117"/>
  <c r="AM24" i="117"/>
  <c r="AU24" i="117"/>
  <c r="BC24" i="117"/>
  <c r="BQ6" i="116" l="1"/>
  <c r="BP6" i="116"/>
  <c r="BT6" i="116"/>
  <c r="BO6" i="116"/>
  <c r="BS6" i="116"/>
  <c r="BR6" i="116"/>
  <c r="BU6" i="116" l="1"/>
  <c r="BV6" i="116" l="1"/>
  <c r="AG51" i="74" l="1"/>
  <c r="AW51" i="74"/>
  <c r="AO51" i="74"/>
  <c r="AB51" i="74"/>
  <c r="AC51" i="74"/>
  <c r="AD51" i="74"/>
  <c r="AE51" i="74"/>
  <c r="AF51" i="74"/>
  <c r="AH51" i="74"/>
  <c r="AI51" i="74"/>
  <c r="AJ51" i="74"/>
  <c r="AK51" i="74"/>
  <c r="AL51" i="74"/>
  <c r="AM51" i="74"/>
  <c r="AN51" i="74"/>
  <c r="AP51" i="74"/>
  <c r="AQ51" i="74"/>
  <c r="AR51" i="74"/>
  <c r="AS51" i="74"/>
  <c r="AT51" i="74"/>
  <c r="AU51" i="74"/>
  <c r="AV51" i="74"/>
  <c r="AX51" i="74"/>
  <c r="AY51" i="74"/>
  <c r="AY68" i="74"/>
  <c r="AZ68" i="74"/>
  <c r="AZ51" i="74"/>
  <c r="BA51" i="74"/>
  <c r="BA68" i="74"/>
  <c r="BB51" i="74"/>
  <c r="BB68" i="74"/>
  <c r="BC68" i="74"/>
  <c r="BC51" i="74"/>
  <c r="BD68" i="74"/>
  <c r="BD51" i="74"/>
  <c r="BE51" i="74"/>
  <c r="BE68" i="74"/>
  <c r="BF42" i="74" l="1"/>
  <c r="BF59" i="74"/>
  <c r="BF41" i="74"/>
  <c r="BF58" i="74"/>
  <c r="BF44" i="74"/>
  <c r="BF61" i="74"/>
  <c r="AD44" i="74" l="1"/>
  <c r="BE58" i="74"/>
  <c r="BD61" i="74"/>
  <c r="BE61" i="74"/>
  <c r="AU44" i="74"/>
  <c r="AP42" i="74"/>
  <c r="BC44" i="74"/>
  <c r="BC61" i="74"/>
  <c r="AH41" i="74"/>
  <c r="AX41" i="74"/>
  <c r="AQ42" i="74"/>
  <c r="AZ58" i="74"/>
  <c r="BA58" i="74"/>
  <c r="AZ61" i="74"/>
  <c r="BB58" i="74"/>
  <c r="BB61" i="74"/>
  <c r="BD58" i="74"/>
  <c r="BE59" i="74"/>
  <c r="AI42" i="74"/>
  <c r="AY42" i="74"/>
  <c r="AY59" i="74"/>
  <c r="AY58" i="74"/>
  <c r="AZ59" i="74"/>
  <c r="BA59" i="74"/>
  <c r="AY61" i="74"/>
  <c r="BB59" i="74"/>
  <c r="BC59" i="74"/>
  <c r="BA61" i="74"/>
  <c r="BC58" i="74"/>
  <c r="BD59" i="74"/>
  <c r="AN42" i="74"/>
  <c r="AV42" i="74"/>
  <c r="BD42" i="74"/>
  <c r="AL44" i="74"/>
  <c r="AH44" i="74"/>
  <c r="AP44" i="74"/>
  <c r="AX44" i="74"/>
  <c r="AB41" i="74"/>
  <c r="AJ41" i="74"/>
  <c r="AR41" i="74"/>
  <c r="AZ41" i="74"/>
  <c r="AC42" i="74"/>
  <c r="AK42" i="74"/>
  <c r="AS42" i="74"/>
  <c r="BA42" i="74"/>
  <c r="AT44" i="74"/>
  <c r="BB44" i="74"/>
  <c r="AG44" i="74"/>
  <c r="AO44" i="74"/>
  <c r="AW44" i="74"/>
  <c r="BE44" i="74"/>
  <c r="AQ41" i="74"/>
  <c r="AF41" i="74"/>
  <c r="AN41" i="74"/>
  <c r="AV41" i="74"/>
  <c r="BD41" i="74"/>
  <c r="AG42" i="74"/>
  <c r="AE44" i="74"/>
  <c r="AG41" i="74"/>
  <c r="AQ44" i="74"/>
  <c r="AS41" i="74"/>
  <c r="AF44" i="74"/>
  <c r="AN44" i="74"/>
  <c r="AV44" i="74"/>
  <c r="BD44" i="74"/>
  <c r="AP41" i="74"/>
  <c r="AY44" i="74"/>
  <c r="BA41" i="74"/>
  <c r="AI41" i="74"/>
  <c r="AY41" i="74"/>
  <c r="AB42" i="74"/>
  <c r="AJ42" i="74"/>
  <c r="AR42" i="74"/>
  <c r="AZ42" i="74"/>
  <c r="AT42" i="74"/>
  <c r="AB44" i="74"/>
  <c r="AJ44" i="74"/>
  <c r="AR44" i="74"/>
  <c r="AZ44" i="74"/>
  <c r="AD41" i="74"/>
  <c r="AL41" i="74"/>
  <c r="AT41" i="74"/>
  <c r="BB41" i="74"/>
  <c r="AE42" i="74"/>
  <c r="AM42" i="74"/>
  <c r="AU42" i="74"/>
  <c r="BC42" i="74"/>
  <c r="AI44" i="74"/>
  <c r="BB42" i="74"/>
  <c r="AC44" i="74"/>
  <c r="AK44" i="74"/>
  <c r="AS44" i="74"/>
  <c r="BA44" i="74"/>
  <c r="AE41" i="74"/>
  <c r="AM41" i="74"/>
  <c r="AU41" i="74"/>
  <c r="BC41" i="74"/>
  <c r="AF42" i="74"/>
  <c r="AK41" i="74"/>
  <c r="AL42" i="74"/>
  <c r="AO42" i="74"/>
  <c r="AW42" i="74"/>
  <c r="BE42" i="74"/>
  <c r="AC41" i="74"/>
  <c r="AD42" i="74"/>
  <c r="AM44" i="74"/>
  <c r="AO41" i="74"/>
  <c r="AW41" i="74"/>
  <c r="BE41" i="74"/>
  <c r="AH42" i="74"/>
  <c r="AX42" i="74"/>
  <c r="V10" i="112" l="1"/>
  <c r="V9" i="112"/>
  <c r="BE135" i="66"/>
  <c r="BD7" i="73"/>
  <c r="AG73" i="100"/>
  <c r="AH73" i="100" s="1"/>
  <c r="AI73" i="100" s="1"/>
  <c r="AJ73" i="100" s="1"/>
  <c r="AK73" i="100" s="1"/>
  <c r="AL73" i="100" s="1"/>
  <c r="AM73" i="100" s="1"/>
  <c r="AN73" i="100" s="1"/>
  <c r="AO73" i="100" s="1"/>
  <c r="AP73" i="100" s="1"/>
  <c r="AQ73" i="100" s="1"/>
  <c r="AR73" i="100" s="1"/>
  <c r="AS73" i="100" s="1"/>
  <c r="AT73" i="100" s="1"/>
  <c r="AU73" i="100" s="1"/>
  <c r="AV73" i="100" s="1"/>
  <c r="AW73" i="100" s="1"/>
  <c r="AX73" i="100" s="1"/>
  <c r="AY73" i="100" s="1"/>
  <c r="AZ73" i="100" s="1"/>
  <c r="BA73" i="100" s="1"/>
  <c r="BB73" i="100" s="1"/>
  <c r="BC73" i="100" s="1"/>
  <c r="BD73" i="100" s="1"/>
  <c r="BE73" i="100" s="1"/>
  <c r="BF73" i="100" s="1"/>
  <c r="AG107" i="100"/>
  <c r="AH107" i="100" s="1"/>
  <c r="AI107" i="100" s="1"/>
  <c r="AJ107" i="100" s="1"/>
  <c r="AK107" i="100" s="1"/>
  <c r="AL107" i="100" s="1"/>
  <c r="AM107" i="100" s="1"/>
  <c r="AN107" i="100" s="1"/>
  <c r="AO107" i="100" s="1"/>
  <c r="AP107" i="100" s="1"/>
  <c r="AQ107" i="100" s="1"/>
  <c r="AR107" i="100" s="1"/>
  <c r="AS107" i="100" s="1"/>
  <c r="AT107" i="100" s="1"/>
  <c r="AU107" i="100" s="1"/>
  <c r="AV107" i="100" s="1"/>
  <c r="AW107" i="100" s="1"/>
  <c r="AX107" i="100" s="1"/>
  <c r="AY107" i="100" s="1"/>
  <c r="AZ107" i="100" s="1"/>
  <c r="BA107" i="100" s="1"/>
  <c r="BB107" i="100" s="1"/>
  <c r="BC107" i="100" s="1"/>
  <c r="BD107" i="100" s="1"/>
  <c r="BE107" i="100" s="1"/>
  <c r="BF107" i="100" s="1"/>
  <c r="AG39" i="100"/>
  <c r="AH39" i="100" s="1"/>
  <c r="AI39" i="100" s="1"/>
  <c r="AJ39" i="100" s="1"/>
  <c r="AK39" i="100" s="1"/>
  <c r="AL39" i="100" s="1"/>
  <c r="AM39" i="100" s="1"/>
  <c r="AN39" i="100" s="1"/>
  <c r="AO39" i="100" s="1"/>
  <c r="AP39" i="100" s="1"/>
  <c r="AQ39" i="100" s="1"/>
  <c r="AR39" i="100" s="1"/>
  <c r="AS39" i="100" s="1"/>
  <c r="AT39" i="100" s="1"/>
  <c r="AU39" i="100" s="1"/>
  <c r="AV39" i="100" s="1"/>
  <c r="AW39" i="100" s="1"/>
  <c r="AX39" i="100" s="1"/>
  <c r="AY39" i="100" s="1"/>
  <c r="AZ39" i="100" s="1"/>
  <c r="BA39" i="100" s="1"/>
  <c r="BB39" i="100" s="1"/>
  <c r="BC39" i="100" s="1"/>
  <c r="BD39" i="100" s="1"/>
  <c r="BE39" i="100" s="1"/>
  <c r="BF39" i="100" s="1"/>
  <c r="V17" i="112"/>
  <c r="BD135" i="66"/>
  <c r="AZ7" i="73"/>
  <c r="AR7" i="73"/>
  <c r="AJ7" i="73"/>
  <c r="AB7" i="73"/>
  <c r="AX7" i="73"/>
  <c r="AP7" i="73"/>
  <c r="AH7" i="73"/>
  <c r="BC7" i="73"/>
  <c r="BC135" i="66"/>
  <c r="U2" i="74"/>
  <c r="U2" i="76"/>
  <c r="Q2" i="66"/>
  <c r="Q2" i="65"/>
  <c r="BE7" i="73"/>
  <c r="BB7" i="73"/>
  <c r="BB135" i="66"/>
  <c r="AB93" i="102"/>
  <c r="AC93" i="102" s="1"/>
  <c r="AD93" i="102" s="1"/>
  <c r="AE93" i="102" s="1"/>
  <c r="AF93" i="102" s="1"/>
  <c r="AG93" i="102" s="1"/>
  <c r="AH93" i="102" s="1"/>
  <c r="AI93" i="102" s="1"/>
  <c r="AJ93" i="102" s="1"/>
  <c r="AK93" i="102" s="1"/>
  <c r="AL93" i="102" s="1"/>
  <c r="AM93" i="102" s="1"/>
  <c r="AN93" i="102" s="1"/>
  <c r="AO93" i="102" s="1"/>
  <c r="AP93" i="102" s="1"/>
  <c r="AQ93" i="102" s="1"/>
  <c r="AR93" i="102" s="1"/>
  <c r="AS93" i="102" s="1"/>
  <c r="AT93" i="102" s="1"/>
  <c r="AU93" i="102" s="1"/>
  <c r="AV93" i="102" s="1"/>
  <c r="AW93" i="102" s="1"/>
  <c r="AX93" i="102" s="1"/>
  <c r="AY93" i="102" s="1"/>
  <c r="AZ93" i="102" s="1"/>
  <c r="BA93" i="102" s="1"/>
  <c r="BB93" i="102" s="1"/>
  <c r="BC93" i="102" s="1"/>
  <c r="BD93" i="102" s="1"/>
  <c r="BE93" i="102" s="1"/>
  <c r="BF93" i="102" s="1"/>
  <c r="BG93" i="102" s="1"/>
  <c r="AB81" i="102"/>
  <c r="AC81" i="102" s="1"/>
  <c r="AD81" i="102" s="1"/>
  <c r="AE81" i="102" s="1"/>
  <c r="AF81" i="102" s="1"/>
  <c r="AG81" i="102" s="1"/>
  <c r="AH81" i="102" s="1"/>
  <c r="AI81" i="102" s="1"/>
  <c r="AJ81" i="102" s="1"/>
  <c r="AK81" i="102" s="1"/>
  <c r="AL81" i="102" s="1"/>
  <c r="AM81" i="102" s="1"/>
  <c r="AN81" i="102" s="1"/>
  <c r="AO81" i="102" s="1"/>
  <c r="AP81" i="102" s="1"/>
  <c r="AQ81" i="102" s="1"/>
  <c r="AR81" i="102" s="1"/>
  <c r="AS81" i="102" s="1"/>
  <c r="AT81" i="102" s="1"/>
  <c r="AU81" i="102" s="1"/>
  <c r="AV81" i="102" s="1"/>
  <c r="AW81" i="102" s="1"/>
  <c r="AX81" i="102" s="1"/>
  <c r="AY81" i="102" s="1"/>
  <c r="AZ81" i="102" s="1"/>
  <c r="BA81" i="102" s="1"/>
  <c r="BB81" i="102" s="1"/>
  <c r="BC81" i="102" s="1"/>
  <c r="BD81" i="102" s="1"/>
  <c r="BE81" i="102" s="1"/>
  <c r="BF81" i="102" s="1"/>
  <c r="BG81" i="102" s="1"/>
  <c r="AB69" i="102"/>
  <c r="AC69" i="102" s="1"/>
  <c r="AD69" i="102" s="1"/>
  <c r="AE69" i="102" s="1"/>
  <c r="AF69" i="102" s="1"/>
  <c r="AG69" i="102" s="1"/>
  <c r="AH69" i="102" s="1"/>
  <c r="AI69" i="102" s="1"/>
  <c r="AJ69" i="102" s="1"/>
  <c r="AK69" i="102" s="1"/>
  <c r="AL69" i="102" s="1"/>
  <c r="AM69" i="102" s="1"/>
  <c r="AN69" i="102" s="1"/>
  <c r="AO69" i="102" s="1"/>
  <c r="AP69" i="102" s="1"/>
  <c r="AQ69" i="102" s="1"/>
  <c r="AR69" i="102" s="1"/>
  <c r="AS69" i="102" s="1"/>
  <c r="AT69" i="102" s="1"/>
  <c r="AU69" i="102" s="1"/>
  <c r="AV69" i="102" s="1"/>
  <c r="AW69" i="102" s="1"/>
  <c r="AX69" i="102" s="1"/>
  <c r="AY69" i="102" s="1"/>
  <c r="AZ69" i="102" s="1"/>
  <c r="BA69" i="102" s="1"/>
  <c r="BB69" i="102" s="1"/>
  <c r="BC69" i="102" s="1"/>
  <c r="BD69" i="102" s="1"/>
  <c r="BE69" i="102" s="1"/>
  <c r="BF69" i="102" s="1"/>
  <c r="BG69" i="102" s="1"/>
  <c r="AB5" i="102"/>
  <c r="AC5" i="102" s="1"/>
  <c r="AD5" i="102" s="1"/>
  <c r="AE5" i="102" s="1"/>
  <c r="AF5" i="102" s="1"/>
  <c r="AG5" i="102" s="1"/>
  <c r="AH5" i="102" s="1"/>
  <c r="AI5" i="102" s="1"/>
  <c r="AJ5" i="102" s="1"/>
  <c r="AK5" i="102" s="1"/>
  <c r="AL5" i="102" s="1"/>
  <c r="AM5" i="102" s="1"/>
  <c r="AN5" i="102" s="1"/>
  <c r="AO5" i="102" s="1"/>
  <c r="AP5" i="102" s="1"/>
  <c r="AQ5" i="102" s="1"/>
  <c r="AR5" i="102" s="1"/>
  <c r="AS5" i="102" s="1"/>
  <c r="AT5" i="102" s="1"/>
  <c r="AU5" i="102" s="1"/>
  <c r="AV5" i="102" s="1"/>
  <c r="AW5" i="102" s="1"/>
  <c r="AX5" i="102" s="1"/>
  <c r="AY5" i="102" s="1"/>
  <c r="AZ5" i="102" s="1"/>
  <c r="BA5" i="102" s="1"/>
  <c r="BB5" i="102" s="1"/>
  <c r="BC5" i="102" s="1"/>
  <c r="BD5" i="102" s="1"/>
  <c r="BE5" i="102" s="1"/>
  <c r="BF5" i="102" s="1"/>
  <c r="BG5" i="102" s="1"/>
  <c r="AT7" i="73"/>
  <c r="AL7" i="73"/>
  <c r="AD7" i="73"/>
  <c r="AB4" i="73"/>
  <c r="AC4" i="73" s="1"/>
  <c r="AD4" i="73" s="1"/>
  <c r="AE4" i="73" s="1"/>
  <c r="AF4" i="73" s="1"/>
  <c r="AG4" i="73" s="1"/>
  <c r="AH4" i="73" s="1"/>
  <c r="AI4" i="73" s="1"/>
  <c r="AJ4" i="73" s="1"/>
  <c r="AK4" i="73" s="1"/>
  <c r="AL4" i="73" s="1"/>
  <c r="AM4" i="73" s="1"/>
  <c r="AN4" i="73" s="1"/>
  <c r="AO4" i="73" s="1"/>
  <c r="AP4" i="73" s="1"/>
  <c r="AQ4" i="73" s="1"/>
  <c r="AR4" i="73" s="1"/>
  <c r="AS4" i="73" s="1"/>
  <c r="AT4" i="73" s="1"/>
  <c r="AU4" i="73" s="1"/>
  <c r="AV4" i="73" s="1"/>
  <c r="AW4" i="73" s="1"/>
  <c r="AX4" i="73" s="1"/>
  <c r="AY4" i="73" s="1"/>
  <c r="AZ4" i="73" s="1"/>
  <c r="BA4" i="73" s="1"/>
  <c r="BB4" i="73" s="1"/>
  <c r="BC4" i="73" s="1"/>
  <c r="BD4" i="73" s="1"/>
  <c r="BE4" i="73" s="1"/>
  <c r="BF4" i="73" s="1"/>
  <c r="AQ51" i="101"/>
  <c r="AR51" i="101" s="1"/>
  <c r="AS51" i="101" s="1"/>
  <c r="AT51" i="101" s="1"/>
  <c r="AU51" i="101" s="1"/>
  <c r="AV51" i="101" s="1"/>
  <c r="AW51" i="101" s="1"/>
  <c r="AX51" i="101" s="1"/>
  <c r="AY51" i="101" s="1"/>
  <c r="AZ51" i="101" s="1"/>
  <c r="BA51" i="101" s="1"/>
  <c r="BB51" i="101" s="1"/>
  <c r="BC51" i="101" s="1"/>
  <c r="BD51" i="101" s="1"/>
  <c r="BE51" i="101" s="1"/>
  <c r="BF51" i="101" s="1"/>
  <c r="BG51" i="101" s="1"/>
  <c r="AQ39" i="101"/>
  <c r="AR39" i="101" s="1"/>
  <c r="AS39" i="101" s="1"/>
  <c r="AT39" i="101" s="1"/>
  <c r="AU39" i="101" s="1"/>
  <c r="AV39" i="101" s="1"/>
  <c r="AW39" i="101" s="1"/>
  <c r="AX39" i="101" s="1"/>
  <c r="AY39" i="101" s="1"/>
  <c r="AZ39" i="101" s="1"/>
  <c r="BA39" i="101" s="1"/>
  <c r="BB39" i="101" s="1"/>
  <c r="BC39" i="101" s="1"/>
  <c r="BD39" i="101" s="1"/>
  <c r="BE39" i="101" s="1"/>
  <c r="BF39" i="101" s="1"/>
  <c r="BG39" i="101" s="1"/>
  <c r="AQ25" i="101"/>
  <c r="AR25" i="101" s="1"/>
  <c r="AS25" i="101" s="1"/>
  <c r="AT25" i="101" s="1"/>
  <c r="AU25" i="101" s="1"/>
  <c r="AV25" i="101" s="1"/>
  <c r="AW25" i="101" s="1"/>
  <c r="AX25" i="101" s="1"/>
  <c r="AY25" i="101" s="1"/>
  <c r="AZ25" i="101" s="1"/>
  <c r="BA25" i="101" s="1"/>
  <c r="BB25" i="101" s="1"/>
  <c r="BC25" i="101" s="1"/>
  <c r="BD25" i="101" s="1"/>
  <c r="BE25" i="101" s="1"/>
  <c r="BF25" i="101" s="1"/>
  <c r="BG25" i="101" s="1"/>
  <c r="AQ11" i="101"/>
  <c r="AR11" i="101" s="1"/>
  <c r="AS11" i="101" s="1"/>
  <c r="AT11" i="101" s="1"/>
  <c r="AU11" i="101" s="1"/>
  <c r="AV11" i="101" s="1"/>
  <c r="AW11" i="101" s="1"/>
  <c r="AX11" i="101" s="1"/>
  <c r="AY11" i="101" s="1"/>
  <c r="AZ11" i="101" s="1"/>
  <c r="BA11" i="101" s="1"/>
  <c r="BB11" i="101" s="1"/>
  <c r="BC11" i="101" s="1"/>
  <c r="BD11" i="101" s="1"/>
  <c r="BE11" i="101" s="1"/>
  <c r="BF11" i="101" s="1"/>
  <c r="BG11" i="101" s="1"/>
  <c r="AQ5" i="101"/>
  <c r="AR5" i="101" s="1"/>
  <c r="AS5" i="101" s="1"/>
  <c r="AT5" i="101" s="1"/>
  <c r="AU5" i="101" s="1"/>
  <c r="AV5" i="101" s="1"/>
  <c r="AW5" i="101" s="1"/>
  <c r="AX5" i="101" s="1"/>
  <c r="AY5" i="101" s="1"/>
  <c r="AZ5" i="101" s="1"/>
  <c r="BA5" i="101" s="1"/>
  <c r="BB5" i="101" s="1"/>
  <c r="BC5" i="101" s="1"/>
  <c r="BD5" i="101" s="1"/>
  <c r="BE5" i="101" s="1"/>
  <c r="BF5" i="101" s="1"/>
  <c r="BG5" i="101" s="1"/>
  <c r="AU51" i="97"/>
  <c r="AV51" i="97" s="1"/>
  <c r="AW51" i="97" s="1"/>
  <c r="AX51" i="97" s="1"/>
  <c r="AY51" i="97" s="1"/>
  <c r="AZ51" i="97" s="1"/>
  <c r="BA51" i="97" s="1"/>
  <c r="BB51" i="97" s="1"/>
  <c r="BC51" i="97" s="1"/>
  <c r="BD51" i="97" s="1"/>
  <c r="BE51" i="97" s="1"/>
  <c r="BF51" i="97" s="1"/>
  <c r="AU39" i="97"/>
  <c r="AV39" i="97" s="1"/>
  <c r="AW39" i="97" s="1"/>
  <c r="AX39" i="97" s="1"/>
  <c r="AY39" i="97" s="1"/>
  <c r="AZ39" i="97" s="1"/>
  <c r="BA39" i="97" s="1"/>
  <c r="BB39" i="97" s="1"/>
  <c r="BC39" i="97" s="1"/>
  <c r="BD39" i="97" s="1"/>
  <c r="BE39" i="97" s="1"/>
  <c r="BF39" i="97" s="1"/>
  <c r="AU25" i="97"/>
  <c r="AV25" i="97" s="1"/>
  <c r="AW25" i="97" s="1"/>
  <c r="AX25" i="97" s="1"/>
  <c r="AY25" i="97" s="1"/>
  <c r="AZ25" i="97" s="1"/>
  <c r="BA25" i="97" s="1"/>
  <c r="BB25" i="97" s="1"/>
  <c r="BC25" i="97" s="1"/>
  <c r="BD25" i="97" s="1"/>
  <c r="BE25" i="97" s="1"/>
  <c r="BF25" i="97" s="1"/>
  <c r="AU11" i="97"/>
  <c r="AV11" i="97" s="1"/>
  <c r="AW11" i="97" s="1"/>
  <c r="AX11" i="97" s="1"/>
  <c r="AY11" i="97" s="1"/>
  <c r="AZ11" i="97" s="1"/>
  <c r="BA11" i="97" s="1"/>
  <c r="BB11" i="97" s="1"/>
  <c r="BC11" i="97" s="1"/>
  <c r="BD11" i="97" s="1"/>
  <c r="BE11" i="97" s="1"/>
  <c r="BF11" i="97" s="1"/>
  <c r="AU5" i="97"/>
  <c r="AV5" i="97" s="1"/>
  <c r="AW5" i="97" s="1"/>
  <c r="AX5" i="97" s="1"/>
  <c r="AY5" i="97" s="1"/>
  <c r="AZ5" i="97" s="1"/>
  <c r="BA5" i="97" s="1"/>
  <c r="BB5" i="97" s="1"/>
  <c r="BC5" i="97" s="1"/>
  <c r="BD5" i="97" s="1"/>
  <c r="BE5" i="97" s="1"/>
  <c r="BF5" i="97" s="1"/>
  <c r="AB73" i="100"/>
  <c r="AC73" i="100" s="1"/>
  <c r="AD73" i="100" s="1"/>
  <c r="AE73" i="100" s="1"/>
  <c r="AB107" i="100"/>
  <c r="AC107" i="100" s="1"/>
  <c r="AD107" i="100" s="1"/>
  <c r="AE107" i="100" s="1"/>
  <c r="AB39" i="100"/>
  <c r="AC39" i="100" s="1"/>
  <c r="AD39" i="100" s="1"/>
  <c r="AE39" i="100" s="1"/>
  <c r="AB37" i="76"/>
  <c r="AC37" i="76" s="1"/>
  <c r="AD37" i="76" s="1"/>
  <c r="AE37" i="76" s="1"/>
  <c r="AF37" i="76" s="1"/>
  <c r="AG37" i="76" s="1"/>
  <c r="AH37" i="76" s="1"/>
  <c r="AI37" i="76" s="1"/>
  <c r="AJ37" i="76" s="1"/>
  <c r="AK37" i="76" s="1"/>
  <c r="AL37" i="76" s="1"/>
  <c r="AM37" i="76" s="1"/>
  <c r="AN37" i="76" s="1"/>
  <c r="AO37" i="76" s="1"/>
  <c r="AP37" i="76" s="1"/>
  <c r="AQ37" i="76" s="1"/>
  <c r="AR37" i="76" s="1"/>
  <c r="AS37" i="76" s="1"/>
  <c r="AT37" i="76" s="1"/>
  <c r="AU37" i="76" s="1"/>
  <c r="AV37" i="76" s="1"/>
  <c r="AW37" i="76" s="1"/>
  <c r="AX37" i="76" s="1"/>
  <c r="AY37" i="76" s="1"/>
  <c r="AZ37" i="76" s="1"/>
  <c r="BA37" i="76" s="1"/>
  <c r="BB37" i="76" s="1"/>
  <c r="BC37" i="76" s="1"/>
  <c r="BD37" i="76" s="1"/>
  <c r="BE37" i="76" s="1"/>
  <c r="BF37" i="76" s="1"/>
  <c r="BG37" i="76" s="1"/>
  <c r="AB52" i="76"/>
  <c r="AC52" i="76" s="1"/>
  <c r="AD52" i="76" s="1"/>
  <c r="AE52" i="76" s="1"/>
  <c r="AF52" i="76" s="1"/>
  <c r="AG52" i="76" s="1"/>
  <c r="AH52" i="76" s="1"/>
  <c r="AI52" i="76" s="1"/>
  <c r="AJ52" i="76" s="1"/>
  <c r="AK52" i="76" s="1"/>
  <c r="AL52" i="76" s="1"/>
  <c r="AM52" i="76" s="1"/>
  <c r="AN52" i="76" s="1"/>
  <c r="AO52" i="76" s="1"/>
  <c r="AP52" i="76" s="1"/>
  <c r="AQ52" i="76" s="1"/>
  <c r="AR52" i="76" s="1"/>
  <c r="AS52" i="76" s="1"/>
  <c r="AT52" i="76" s="1"/>
  <c r="AU52" i="76" s="1"/>
  <c r="AV52" i="76" s="1"/>
  <c r="AW52" i="76" s="1"/>
  <c r="AX52" i="76" s="1"/>
  <c r="AY52" i="76" s="1"/>
  <c r="AZ52" i="76" s="1"/>
  <c r="BA52" i="76" s="1"/>
  <c r="BB52" i="76" s="1"/>
  <c r="BC52" i="76" s="1"/>
  <c r="BD52" i="76" s="1"/>
  <c r="BE52" i="76" s="1"/>
  <c r="BF52" i="76" s="1"/>
  <c r="BG52" i="76" s="1"/>
  <c r="AB29" i="76"/>
  <c r="AC29" i="76" s="1"/>
  <c r="AD29" i="76" s="1"/>
  <c r="AE29" i="76" s="1"/>
  <c r="AF29" i="76" s="1"/>
  <c r="AG29" i="76" s="1"/>
  <c r="AH29" i="76" s="1"/>
  <c r="AI29" i="76" s="1"/>
  <c r="AJ29" i="76" s="1"/>
  <c r="AK29" i="76" s="1"/>
  <c r="AL29" i="76" s="1"/>
  <c r="AM29" i="76" s="1"/>
  <c r="AN29" i="76" s="1"/>
  <c r="AO29" i="76" s="1"/>
  <c r="AP29" i="76" s="1"/>
  <c r="AQ29" i="76" s="1"/>
  <c r="AR29" i="76" s="1"/>
  <c r="AS29" i="76" s="1"/>
  <c r="AT29" i="76" s="1"/>
  <c r="AU29" i="76" s="1"/>
  <c r="AV29" i="76" s="1"/>
  <c r="AW29" i="76" s="1"/>
  <c r="AX29" i="76" s="1"/>
  <c r="AY29" i="76" s="1"/>
  <c r="AZ29" i="76" s="1"/>
  <c r="BA29" i="76" s="1"/>
  <c r="BB29" i="76" s="1"/>
  <c r="BC29" i="76" s="1"/>
  <c r="BD29" i="76" s="1"/>
  <c r="BE29" i="76" s="1"/>
  <c r="BF29" i="76" s="1"/>
  <c r="BG29" i="76" s="1"/>
  <c r="AB40" i="74"/>
  <c r="AC40" i="74" s="1"/>
  <c r="AD40" i="74" s="1"/>
  <c r="AE40" i="74" s="1"/>
  <c r="AF40" i="74" s="1"/>
  <c r="AG40" i="74" s="1"/>
  <c r="AH40" i="74" s="1"/>
  <c r="AI40" i="74" s="1"/>
  <c r="AJ40" i="74" s="1"/>
  <c r="AK40" i="74" s="1"/>
  <c r="AL40" i="74" s="1"/>
  <c r="AM40" i="74" s="1"/>
  <c r="AN40" i="74" s="1"/>
  <c r="AO40" i="74" s="1"/>
  <c r="AP40" i="74" s="1"/>
  <c r="AQ40" i="74" s="1"/>
  <c r="AR40" i="74" s="1"/>
  <c r="AS40" i="74" s="1"/>
  <c r="AT40" i="74" s="1"/>
  <c r="AU40" i="74" s="1"/>
  <c r="AV40" i="74" s="1"/>
  <c r="AW40" i="74" s="1"/>
  <c r="AX40" i="74" s="1"/>
  <c r="AY40" i="74" s="1"/>
  <c r="AZ40" i="74" s="1"/>
  <c r="BA40" i="74" s="1"/>
  <c r="BB40" i="74" s="1"/>
  <c r="BC40" i="74" s="1"/>
  <c r="BD40" i="74" s="1"/>
  <c r="BE40" i="74" s="1"/>
  <c r="BF40" i="74" s="1"/>
  <c r="AB57" i="74"/>
  <c r="AC57" i="74" s="1"/>
  <c r="AD57" i="74" s="1"/>
  <c r="AE57" i="74" s="1"/>
  <c r="AF57" i="74" s="1"/>
  <c r="AG57" i="74" s="1"/>
  <c r="AH57" i="74" s="1"/>
  <c r="AI57" i="74" s="1"/>
  <c r="AJ57" i="74" s="1"/>
  <c r="AK57" i="74" s="1"/>
  <c r="AL57" i="74" s="1"/>
  <c r="AM57" i="74" s="1"/>
  <c r="AN57" i="74" s="1"/>
  <c r="AO57" i="74" s="1"/>
  <c r="AP57" i="74" s="1"/>
  <c r="AQ57" i="74" s="1"/>
  <c r="AR57" i="74" s="1"/>
  <c r="AS57" i="74" s="1"/>
  <c r="AT57" i="74" s="1"/>
  <c r="AU57" i="74" s="1"/>
  <c r="AV57" i="74" s="1"/>
  <c r="AW57" i="74" s="1"/>
  <c r="AX57" i="74" s="1"/>
  <c r="AY57" i="74" s="1"/>
  <c r="AZ57" i="74" s="1"/>
  <c r="BA57" i="74" s="1"/>
  <c r="BB57" i="74" s="1"/>
  <c r="BC57" i="74" s="1"/>
  <c r="BD57" i="74" s="1"/>
  <c r="BE57" i="74" s="1"/>
  <c r="BF57" i="74" s="1"/>
  <c r="AB31" i="74"/>
  <c r="AC31" i="74" s="1"/>
  <c r="AD31" i="74" s="1"/>
  <c r="AE31" i="74" s="1"/>
  <c r="AF31" i="74" s="1"/>
  <c r="AG31" i="74" s="1"/>
  <c r="AH31" i="74" s="1"/>
  <c r="AI31" i="74" s="1"/>
  <c r="AJ31" i="74" s="1"/>
  <c r="AK31" i="74" s="1"/>
  <c r="AL31" i="74" s="1"/>
  <c r="AM31" i="74" s="1"/>
  <c r="AN31" i="74" s="1"/>
  <c r="AO31" i="74" s="1"/>
  <c r="AP31" i="74" s="1"/>
  <c r="AQ31" i="74" s="1"/>
  <c r="AR31" i="74" s="1"/>
  <c r="AS31" i="74" s="1"/>
  <c r="AT31" i="74" s="1"/>
  <c r="AU31" i="74" s="1"/>
  <c r="AV31" i="74" s="1"/>
  <c r="AW31" i="74" s="1"/>
  <c r="AX31" i="74" s="1"/>
  <c r="AY31" i="74" s="1"/>
  <c r="AZ31" i="74" s="1"/>
  <c r="BA31" i="74" s="1"/>
  <c r="BB31" i="74" s="1"/>
  <c r="BC31" i="74" s="1"/>
  <c r="BD31" i="74" s="1"/>
  <c r="BE31" i="74" s="1"/>
  <c r="BF31" i="74" s="1"/>
  <c r="AB14" i="70"/>
  <c r="AC14" i="70" s="1"/>
  <c r="AD14" i="70" s="1"/>
  <c r="AE14" i="70" s="1"/>
  <c r="AF14" i="70" s="1"/>
  <c r="AG14" i="70" s="1"/>
  <c r="AH14" i="70" s="1"/>
  <c r="AI14" i="70" s="1"/>
  <c r="AJ14" i="70" s="1"/>
  <c r="AK14" i="70" s="1"/>
  <c r="AL14" i="70" s="1"/>
  <c r="AM14" i="70" s="1"/>
  <c r="AN14" i="70" s="1"/>
  <c r="AO14" i="70" s="1"/>
  <c r="AP14" i="70" s="1"/>
  <c r="AQ14" i="70" s="1"/>
  <c r="AR14" i="70" s="1"/>
  <c r="AS14" i="70" s="1"/>
  <c r="AT14" i="70" s="1"/>
  <c r="AU14" i="70" s="1"/>
  <c r="AV14" i="70" s="1"/>
  <c r="AW14" i="70" s="1"/>
  <c r="AX14" i="70" s="1"/>
  <c r="AY14" i="70" s="1"/>
  <c r="AZ14" i="70" s="1"/>
  <c r="BA14" i="70" s="1"/>
  <c r="BB14" i="70" s="1"/>
  <c r="BC14" i="70" s="1"/>
  <c r="BD14" i="70" s="1"/>
  <c r="BE14" i="70" s="1"/>
  <c r="BF14" i="70" s="1"/>
  <c r="BG14" i="70" s="1"/>
  <c r="AB4" i="70"/>
  <c r="AC4" i="70" s="1"/>
  <c r="AD4" i="70" s="1"/>
  <c r="AE4" i="70" s="1"/>
  <c r="AF4" i="70" s="1"/>
  <c r="AG4" i="70" s="1"/>
  <c r="AH4" i="70" s="1"/>
  <c r="AI4" i="70" s="1"/>
  <c r="AJ4" i="70" s="1"/>
  <c r="AK4" i="70" s="1"/>
  <c r="AL4" i="70" s="1"/>
  <c r="AM4" i="70" s="1"/>
  <c r="AN4" i="70" s="1"/>
  <c r="AO4" i="70" s="1"/>
  <c r="AP4" i="70" s="1"/>
  <c r="AQ4" i="70" s="1"/>
  <c r="AR4" i="70" s="1"/>
  <c r="AS4" i="70" s="1"/>
  <c r="AT4" i="70" s="1"/>
  <c r="AU4" i="70" s="1"/>
  <c r="AV4" i="70" s="1"/>
  <c r="AW4" i="70" s="1"/>
  <c r="AX4" i="70" s="1"/>
  <c r="AY4" i="70" s="1"/>
  <c r="AZ4" i="70" s="1"/>
  <c r="BA4" i="70" s="1"/>
  <c r="BB4" i="70" s="1"/>
  <c r="BC4" i="70" s="1"/>
  <c r="BD4" i="70" s="1"/>
  <c r="BE4" i="70" s="1"/>
  <c r="BF4" i="70" s="1"/>
  <c r="BG4" i="70" s="1"/>
  <c r="AB154" i="66"/>
  <c r="AC154" i="66" s="1"/>
  <c r="AD154" i="66" s="1"/>
  <c r="AE154" i="66" s="1"/>
  <c r="AF154" i="66" s="1"/>
  <c r="AG154" i="66" s="1"/>
  <c r="AH154" i="66" s="1"/>
  <c r="AI154" i="66" s="1"/>
  <c r="AJ154" i="66" s="1"/>
  <c r="AK154" i="66" s="1"/>
  <c r="AL154" i="66" s="1"/>
  <c r="AM154" i="66" s="1"/>
  <c r="AN154" i="66" s="1"/>
  <c r="AO154" i="66" s="1"/>
  <c r="AP154" i="66" s="1"/>
  <c r="AQ154" i="66" s="1"/>
  <c r="AR154" i="66" s="1"/>
  <c r="AS154" i="66" s="1"/>
  <c r="AT154" i="66" s="1"/>
  <c r="AU154" i="66" s="1"/>
  <c r="AV154" i="66" s="1"/>
  <c r="AW154" i="66" s="1"/>
  <c r="AX154" i="66" s="1"/>
  <c r="AY154" i="66" s="1"/>
  <c r="AZ154" i="66" s="1"/>
  <c r="BA154" i="66" s="1"/>
  <c r="BB154" i="66" s="1"/>
  <c r="BC154" i="66" s="1"/>
  <c r="BD154" i="66" s="1"/>
  <c r="BE154" i="66" s="1"/>
  <c r="BF154" i="66" s="1"/>
  <c r="BG154" i="66" s="1"/>
  <c r="AB167" i="66"/>
  <c r="AC167" i="66" s="1"/>
  <c r="AD167" i="66" s="1"/>
  <c r="AE167" i="66" s="1"/>
  <c r="AF167" i="66" s="1"/>
  <c r="AG167" i="66" s="1"/>
  <c r="AH167" i="66" s="1"/>
  <c r="AI167" i="66" s="1"/>
  <c r="AJ167" i="66" s="1"/>
  <c r="AK167" i="66" s="1"/>
  <c r="AL167" i="66" s="1"/>
  <c r="AM167" i="66" s="1"/>
  <c r="AN167" i="66" s="1"/>
  <c r="AO167" i="66" s="1"/>
  <c r="AP167" i="66" s="1"/>
  <c r="AQ167" i="66" s="1"/>
  <c r="AR167" i="66" s="1"/>
  <c r="AS167" i="66" s="1"/>
  <c r="AT167" i="66" s="1"/>
  <c r="AU167" i="66" s="1"/>
  <c r="AV167" i="66" s="1"/>
  <c r="AW167" i="66" s="1"/>
  <c r="AX167" i="66" s="1"/>
  <c r="AY167" i="66" s="1"/>
  <c r="AZ167" i="66" s="1"/>
  <c r="BA167" i="66" s="1"/>
  <c r="BB167" i="66" s="1"/>
  <c r="BC167" i="66" s="1"/>
  <c r="BD167" i="66" s="1"/>
  <c r="BE167" i="66" s="1"/>
  <c r="BF167" i="66" s="1"/>
  <c r="BG167" i="66" s="1"/>
  <c r="AB141" i="66"/>
  <c r="AC141" i="66" s="1"/>
  <c r="AD141" i="66" s="1"/>
  <c r="AE141" i="66" s="1"/>
  <c r="AF141" i="66" s="1"/>
  <c r="AG141" i="66" s="1"/>
  <c r="AH141" i="66" s="1"/>
  <c r="AI141" i="66" s="1"/>
  <c r="AJ141" i="66" s="1"/>
  <c r="AK141" i="66" s="1"/>
  <c r="AL141" i="66" s="1"/>
  <c r="AM141" i="66" s="1"/>
  <c r="AN141" i="66" s="1"/>
  <c r="AO141" i="66" s="1"/>
  <c r="AP141" i="66" s="1"/>
  <c r="AQ141" i="66" s="1"/>
  <c r="AR141" i="66" s="1"/>
  <c r="AS141" i="66" s="1"/>
  <c r="AT141" i="66" s="1"/>
  <c r="AU141" i="66" s="1"/>
  <c r="AV141" i="66" s="1"/>
  <c r="AW141" i="66" s="1"/>
  <c r="AX141" i="66" s="1"/>
  <c r="AY141" i="66" s="1"/>
  <c r="AZ141" i="66" s="1"/>
  <c r="BA141" i="66" s="1"/>
  <c r="BB141" i="66" s="1"/>
  <c r="BC141" i="66" s="1"/>
  <c r="BD141" i="66" s="1"/>
  <c r="BE141" i="66" s="1"/>
  <c r="BF141" i="66" s="1"/>
  <c r="BG141" i="66" s="1"/>
  <c r="AB86" i="65"/>
  <c r="AC86" i="65" s="1"/>
  <c r="AD86" i="65" s="1"/>
  <c r="AE86" i="65" s="1"/>
  <c r="AF86" i="65" s="1"/>
  <c r="AG86" i="65" s="1"/>
  <c r="AH86" i="65" s="1"/>
  <c r="AI86" i="65" s="1"/>
  <c r="AJ86" i="65" s="1"/>
  <c r="AK86" i="65" s="1"/>
  <c r="AL86" i="65" s="1"/>
  <c r="AM86" i="65" s="1"/>
  <c r="AN86" i="65" s="1"/>
  <c r="AO86" i="65" s="1"/>
  <c r="AP86" i="65" s="1"/>
  <c r="AQ86" i="65" s="1"/>
  <c r="AR86" i="65" s="1"/>
  <c r="AS86" i="65" s="1"/>
  <c r="AT86" i="65" s="1"/>
  <c r="AU86" i="65" s="1"/>
  <c r="AV86" i="65" s="1"/>
  <c r="AW86" i="65" s="1"/>
  <c r="AX86" i="65" s="1"/>
  <c r="AY86" i="65" s="1"/>
  <c r="AZ86" i="65" s="1"/>
  <c r="BA86" i="65" s="1"/>
  <c r="BB86" i="65" s="1"/>
  <c r="BC86" i="65" s="1"/>
  <c r="BD86" i="65" s="1"/>
  <c r="BE86" i="65" s="1"/>
  <c r="BF86" i="65" s="1"/>
  <c r="BG86" i="65" s="1"/>
  <c r="AB98" i="65"/>
  <c r="AC98" i="65" s="1"/>
  <c r="AD98" i="65" s="1"/>
  <c r="AE98" i="65" s="1"/>
  <c r="AF98" i="65" s="1"/>
  <c r="AG98" i="65" s="1"/>
  <c r="AH98" i="65" s="1"/>
  <c r="AI98" i="65" s="1"/>
  <c r="AJ98" i="65" s="1"/>
  <c r="AK98" i="65" s="1"/>
  <c r="AL98" i="65" s="1"/>
  <c r="AM98" i="65" s="1"/>
  <c r="AN98" i="65" s="1"/>
  <c r="AO98" i="65" s="1"/>
  <c r="AP98" i="65" s="1"/>
  <c r="AQ98" i="65" s="1"/>
  <c r="AR98" i="65" s="1"/>
  <c r="AS98" i="65" s="1"/>
  <c r="AT98" i="65" s="1"/>
  <c r="AU98" i="65" s="1"/>
  <c r="AV98" i="65" s="1"/>
  <c r="AW98" i="65" s="1"/>
  <c r="AX98" i="65" s="1"/>
  <c r="AY98" i="65" s="1"/>
  <c r="AZ98" i="65" s="1"/>
  <c r="BA98" i="65" s="1"/>
  <c r="BB98" i="65" s="1"/>
  <c r="BC98" i="65" s="1"/>
  <c r="BD98" i="65" s="1"/>
  <c r="BE98" i="65" s="1"/>
  <c r="BF98" i="65" s="1"/>
  <c r="BG98" i="65" s="1"/>
  <c r="AB74" i="65"/>
  <c r="AC74" i="65" s="1"/>
  <c r="AD74" i="65" s="1"/>
  <c r="AE74" i="65" s="1"/>
  <c r="AF74" i="65" s="1"/>
  <c r="AG74" i="65" s="1"/>
  <c r="AH74" i="65" s="1"/>
  <c r="AI74" i="65" s="1"/>
  <c r="AJ74" i="65" s="1"/>
  <c r="AK74" i="65" s="1"/>
  <c r="AL74" i="65" s="1"/>
  <c r="AM74" i="65" s="1"/>
  <c r="AN74" i="65" s="1"/>
  <c r="AO74" i="65" s="1"/>
  <c r="AP74" i="65" s="1"/>
  <c r="AQ74" i="65" s="1"/>
  <c r="AR74" i="65" s="1"/>
  <c r="AS74" i="65" s="1"/>
  <c r="AT74" i="65" s="1"/>
  <c r="AU74" i="65" s="1"/>
  <c r="AV74" i="65" s="1"/>
  <c r="AW74" i="65" s="1"/>
  <c r="AX74" i="65" s="1"/>
  <c r="AY74" i="65" s="1"/>
  <c r="AZ74" i="65" s="1"/>
  <c r="BA74" i="65" s="1"/>
  <c r="BB74" i="65" s="1"/>
  <c r="BC74" i="65" s="1"/>
  <c r="BD74" i="65" s="1"/>
  <c r="BE74" i="65" s="1"/>
  <c r="BF74" i="65" s="1"/>
  <c r="BG74" i="65" s="1"/>
  <c r="AB34" i="64"/>
  <c r="AC34" i="64" s="1"/>
  <c r="AD34" i="64" s="1"/>
  <c r="AE34" i="64" s="1"/>
  <c r="AF34" i="64" s="1"/>
  <c r="AG34" i="64" s="1"/>
  <c r="AH34" i="64" s="1"/>
  <c r="AI34" i="64" s="1"/>
  <c r="AJ34" i="64" s="1"/>
  <c r="AK34" i="64" s="1"/>
  <c r="AL34" i="64" s="1"/>
  <c r="AM34" i="64" s="1"/>
  <c r="AN34" i="64" s="1"/>
  <c r="AO34" i="64" s="1"/>
  <c r="AP34" i="64" s="1"/>
  <c r="AQ34" i="64" s="1"/>
  <c r="AR34" i="64" s="1"/>
  <c r="AS34" i="64" s="1"/>
  <c r="AT34" i="64" s="1"/>
  <c r="AU34" i="64" s="1"/>
  <c r="AV34" i="64" s="1"/>
  <c r="AW34" i="64" s="1"/>
  <c r="AX34" i="64" s="1"/>
  <c r="AY34" i="64" s="1"/>
  <c r="AZ34" i="64" s="1"/>
  <c r="BA34" i="64" s="1"/>
  <c r="BB34" i="64" s="1"/>
  <c r="BC34" i="64" s="1"/>
  <c r="BD34" i="64" s="1"/>
  <c r="BE34" i="64" s="1"/>
  <c r="BF34" i="64" s="1"/>
  <c r="AB48" i="64"/>
  <c r="AC48" i="64" s="1"/>
  <c r="AD48" i="64" s="1"/>
  <c r="AE48" i="64" s="1"/>
  <c r="AF48" i="64" s="1"/>
  <c r="AG48" i="64" s="1"/>
  <c r="AH48" i="64" s="1"/>
  <c r="AI48" i="64" s="1"/>
  <c r="AJ48" i="64" s="1"/>
  <c r="AK48" i="64" s="1"/>
  <c r="AL48" i="64" s="1"/>
  <c r="AM48" i="64" s="1"/>
  <c r="AN48" i="64" s="1"/>
  <c r="AO48" i="64" s="1"/>
  <c r="AP48" i="64" s="1"/>
  <c r="AQ48" i="64" s="1"/>
  <c r="AR48" i="64" s="1"/>
  <c r="AS48" i="64" s="1"/>
  <c r="AT48" i="64" s="1"/>
  <c r="AU48" i="64" s="1"/>
  <c r="AV48" i="64" s="1"/>
  <c r="AW48" i="64" s="1"/>
  <c r="AX48" i="64" s="1"/>
  <c r="AY48" i="64" s="1"/>
  <c r="AZ48" i="64" s="1"/>
  <c r="BA48" i="64" s="1"/>
  <c r="BB48" i="64" s="1"/>
  <c r="BC48" i="64" s="1"/>
  <c r="BD48" i="64" s="1"/>
  <c r="BE48" i="64" s="1"/>
  <c r="BF48" i="64" s="1"/>
  <c r="AB20" i="64"/>
  <c r="AC20" i="64" s="1"/>
  <c r="AD20" i="64" s="1"/>
  <c r="AE20" i="64" s="1"/>
  <c r="AF20" i="64" s="1"/>
  <c r="AG20" i="64" s="1"/>
  <c r="AH20" i="64" s="1"/>
  <c r="AI20" i="64" s="1"/>
  <c r="AJ20" i="64" s="1"/>
  <c r="AK20" i="64" s="1"/>
  <c r="AL20" i="64" s="1"/>
  <c r="AM20" i="64" s="1"/>
  <c r="AN20" i="64" s="1"/>
  <c r="AO20" i="64" s="1"/>
  <c r="AP20" i="64" s="1"/>
  <c r="AQ20" i="64" s="1"/>
  <c r="AR20" i="64" s="1"/>
  <c r="AS20" i="64" s="1"/>
  <c r="AT20" i="64" s="1"/>
  <c r="AU20" i="64" s="1"/>
  <c r="AV20" i="64" s="1"/>
  <c r="AW20" i="64" s="1"/>
  <c r="AX20" i="64" s="1"/>
  <c r="AY20" i="64" s="1"/>
  <c r="AZ20" i="64" s="1"/>
  <c r="BA20" i="64" s="1"/>
  <c r="BB20" i="64" s="1"/>
  <c r="BC20" i="64" s="1"/>
  <c r="BD20" i="64" s="1"/>
  <c r="BE20" i="64" s="1"/>
  <c r="BF20" i="64" s="1"/>
  <c r="AE7" i="73"/>
  <c r="AI7" i="73"/>
  <c r="AM7" i="73"/>
  <c r="AQ7" i="73"/>
  <c r="AU7" i="73"/>
  <c r="AY7" i="73"/>
  <c r="AC7" i="73"/>
  <c r="AG7" i="73"/>
  <c r="AK7" i="73"/>
  <c r="AO7" i="73"/>
  <c r="AS7" i="73"/>
  <c r="AW7" i="73"/>
  <c r="BA7" i="73"/>
  <c r="AF7" i="73"/>
  <c r="AN7" i="73"/>
  <c r="AV7" i="73"/>
  <c r="AD135" i="66"/>
  <c r="AH135" i="66"/>
  <c r="AL135" i="66"/>
  <c r="AP135" i="66"/>
  <c r="AT135" i="66"/>
  <c r="AX135" i="66"/>
  <c r="AA135" i="66"/>
  <c r="AE135" i="66"/>
  <c r="AM135" i="66"/>
  <c r="AQ135" i="66"/>
  <c r="AU135" i="66"/>
  <c r="AI135" i="66"/>
  <c r="AB135" i="66"/>
  <c r="AF135" i="66"/>
  <c r="AJ135" i="66"/>
  <c r="AN135" i="66"/>
  <c r="AR135" i="66"/>
  <c r="AV135" i="66"/>
  <c r="AZ135" i="66"/>
  <c r="AY135" i="66"/>
  <c r="AC135" i="66"/>
  <c r="AG135" i="66"/>
  <c r="AK135" i="66"/>
  <c r="AO135" i="66"/>
  <c r="AS135" i="66"/>
  <c r="AW135" i="66"/>
  <c r="BA135" i="66"/>
  <c r="V21" i="112" l="1"/>
  <c r="V23" i="112"/>
  <c r="V20" i="112"/>
  <c r="V22" i="112"/>
  <c r="V8" i="112"/>
  <c r="V6" i="112"/>
  <c r="V19" i="112" l="1"/>
  <c r="V7" i="112"/>
  <c r="AR43" i="76" l="1"/>
  <c r="AB45" i="76"/>
  <c r="AT41" i="76"/>
  <c r="AC45" i="76" l="1"/>
  <c r="AK45" i="76"/>
  <c r="AL41" i="76"/>
  <c r="BE56" i="76"/>
  <c r="BF41" i="76"/>
  <c r="BF56" i="76"/>
  <c r="AZ43" i="76"/>
  <c r="BB56" i="76"/>
  <c r="BB41" i="76"/>
  <c r="AJ45" i="76"/>
  <c r="AZ45" i="76"/>
  <c r="AZ60" i="76"/>
  <c r="BA56" i="76"/>
  <c r="AD41" i="76"/>
  <c r="AR45" i="76"/>
  <c r="AY45" i="76"/>
  <c r="AY60" i="76"/>
  <c r="AU45" i="76"/>
  <c r="AS45" i="76"/>
  <c r="AL45" i="76"/>
  <c r="AD45" i="76"/>
  <c r="AB43" i="76"/>
  <c r="AH45" i="76" l="1"/>
  <c r="AP45" i="76"/>
  <c r="AF45" i="76"/>
  <c r="AG45" i="76"/>
  <c r="AM45" i="76"/>
  <c r="AI45" i="76"/>
  <c r="AV45" i="76"/>
  <c r="AI47" i="76"/>
  <c r="AX45" i="76"/>
  <c r="AW45" i="76"/>
  <c r="BC60" i="76"/>
  <c r="BC45" i="76"/>
  <c r="AE45" i="76"/>
  <c r="BE60" i="76"/>
  <c r="BE45" i="76"/>
  <c r="AO45" i="76"/>
  <c r="AT45" i="76"/>
  <c r="BD60" i="76"/>
  <c r="BD45" i="76"/>
  <c r="AN45" i="76"/>
  <c r="BA45" i="76"/>
  <c r="BA60" i="76"/>
  <c r="AQ45" i="76"/>
  <c r="BF45" i="76"/>
  <c r="BF60" i="76"/>
  <c r="BB45" i="76"/>
  <c r="BB60" i="76"/>
  <c r="AI46" i="76"/>
  <c r="AR46" i="76"/>
  <c r="AU41" i="76"/>
  <c r="AS46" i="76"/>
  <c r="AM41" i="76"/>
  <c r="AB6" i="76"/>
  <c r="AQ41" i="76"/>
  <c r="AS43" i="76"/>
  <c r="AC43" i="76"/>
  <c r="AK43" i="76"/>
  <c r="AJ47" i="76"/>
  <c r="AR47" i="76"/>
  <c r="AE41" i="76"/>
  <c r="AB47" i="76"/>
  <c r="AO46" i="76"/>
  <c r="AH46" i="76"/>
  <c r="AI41" i="76"/>
  <c r="AD43" i="76" l="1"/>
  <c r="AL43" i="76"/>
  <c r="AT43" i="76"/>
  <c r="AV41" i="76"/>
  <c r="AJ46" i="76"/>
  <c r="AK46" i="76"/>
  <c r="AK47" i="76"/>
  <c r="AP47" i="76"/>
  <c r="AR6" i="76"/>
  <c r="AW46" i="76"/>
  <c r="AN43" i="76"/>
  <c r="AS47" i="76"/>
  <c r="AA6" i="76"/>
  <c r="AT6" i="76"/>
  <c r="AF6" i="76"/>
  <c r="AN41" i="76"/>
  <c r="AD47" i="76"/>
  <c r="AM43" i="76"/>
  <c r="AF42" i="76"/>
  <c r="AJ6" i="76"/>
  <c r="AH43" i="76"/>
  <c r="BG6" i="76"/>
  <c r="AC6" i="76"/>
  <c r="AF46" i="76"/>
  <c r="AE43" i="76"/>
  <c r="AU47" i="76"/>
  <c r="AL47" i="76"/>
  <c r="AC46" i="76"/>
  <c r="BE46" i="76"/>
  <c r="BE61" i="76"/>
  <c r="BD42" i="76"/>
  <c r="AP43" i="76"/>
  <c r="AQ43" i="76"/>
  <c r="AO43" i="76"/>
  <c r="BD58" i="76"/>
  <c r="BD43" i="76"/>
  <c r="BE43" i="76"/>
  <c r="AJ41" i="76"/>
  <c r="AK41" i="76"/>
  <c r="BD46" i="76"/>
  <c r="BC46" i="76"/>
  <c r="BC61" i="76"/>
  <c r="AM47" i="76"/>
  <c r="AF47" i="76"/>
  <c r="BC56" i="76"/>
  <c r="BC41" i="76"/>
  <c r="AG38" i="76"/>
  <c r="BB6" i="76"/>
  <c r="AY46" i="76"/>
  <c r="AX46" i="76"/>
  <c r="AP46" i="76"/>
  <c r="AO47" i="76"/>
  <c r="AZ6" i="76"/>
  <c r="AY61" i="76"/>
  <c r="BB58" i="76"/>
  <c r="BB43" i="76"/>
  <c r="AZ47" i="76"/>
  <c r="AZ62" i="76"/>
  <c r="AH47" i="76"/>
  <c r="AG47" i="76"/>
  <c r="AG43" i="76"/>
  <c r="BC47" i="76"/>
  <c r="BC62" i="76"/>
  <c r="AF41" i="76"/>
  <c r="AT47" i="76"/>
  <c r="BA46" i="76"/>
  <c r="BA61" i="76"/>
  <c r="BF6" i="76"/>
  <c r="BF47" i="76"/>
  <c r="BF62" i="76"/>
  <c r="AV42" i="76"/>
  <c r="AQ47" i="76"/>
  <c r="AV43" i="76"/>
  <c r="AW43" i="76"/>
  <c r="BB46" i="76"/>
  <c r="BB61" i="76"/>
  <c r="BD56" i="76"/>
  <c r="BD41" i="76"/>
  <c r="BE41" i="76"/>
  <c r="AR41" i="76"/>
  <c r="AS41" i="76"/>
  <c r="BD47" i="76"/>
  <c r="BD62" i="76"/>
  <c r="AX6" i="76"/>
  <c r="AP6" i="76"/>
  <c r="AZ46" i="76"/>
  <c r="AZ61" i="76"/>
  <c r="BE62" i="76"/>
  <c r="BE47" i="76"/>
  <c r="BF46" i="76"/>
  <c r="BF61" i="76"/>
  <c r="AQ46" i="76"/>
  <c r="AY41" i="76"/>
  <c r="AY56" i="76"/>
  <c r="AB41" i="76"/>
  <c r="AC41" i="76"/>
  <c r="BA47" i="76"/>
  <c r="BA62" i="76"/>
  <c r="AG41" i="76"/>
  <c r="AH41" i="76"/>
  <c r="BF43" i="76"/>
  <c r="BF58" i="76"/>
  <c r="AD6" i="76"/>
  <c r="AY47" i="76"/>
  <c r="AY62" i="76"/>
  <c r="AW47" i="76"/>
  <c r="AX43" i="76"/>
  <c r="AZ58" i="76"/>
  <c r="BE58" i="76"/>
  <c r="AY58" i="76"/>
  <c r="AY43" i="76"/>
  <c r="AZ56" i="76"/>
  <c r="AZ41" i="76"/>
  <c r="BA41" i="76"/>
  <c r="BA58" i="76"/>
  <c r="BA43" i="76"/>
  <c r="AN42" i="76"/>
  <c r="AW41" i="76"/>
  <c r="AX41" i="76"/>
  <c r="AV47" i="76"/>
  <c r="AE47" i="76"/>
  <c r="AN46" i="76"/>
  <c r="AM46" i="76"/>
  <c r="AU46" i="76"/>
  <c r="AC47" i="76"/>
  <c r="AV46" i="76"/>
  <c r="AH6" i="76"/>
  <c r="AG46" i="76"/>
  <c r="AF43" i="76"/>
  <c r="AI43" i="76"/>
  <c r="AJ43" i="76"/>
  <c r="AB46" i="76"/>
  <c r="BB47" i="76"/>
  <c r="BB62" i="76"/>
  <c r="AT46" i="76"/>
  <c r="AN47" i="76"/>
  <c r="AD46" i="76"/>
  <c r="AE46" i="76"/>
  <c r="BC58" i="76"/>
  <c r="BC43" i="76"/>
  <c r="AU43" i="76"/>
  <c r="AO41" i="76"/>
  <c r="AP41" i="76"/>
  <c r="AL46" i="76"/>
  <c r="AX47" i="76"/>
  <c r="BD61" i="76"/>
  <c r="AY6" i="76"/>
  <c r="AL6" i="76"/>
  <c r="AO6" i="76"/>
  <c r="AG6" i="76"/>
  <c r="BE6" i="76"/>
  <c r="AN6" i="76"/>
  <c r="BC6" i="76"/>
  <c r="BD6" i="76"/>
  <c r="AE6" i="76"/>
  <c r="AI6" i="76"/>
  <c r="AK6" i="76"/>
  <c r="AW6" i="76"/>
  <c r="AV6" i="76"/>
  <c r="AQ6" i="76"/>
  <c r="BA6" i="76"/>
  <c r="AS6" i="76"/>
  <c r="AU6" i="76"/>
  <c r="AM6" i="76"/>
  <c r="AQ42" i="76"/>
  <c r="AB42" i="76"/>
  <c r="AO42" i="76"/>
  <c r="AJ42" i="76"/>
  <c r="AR42" i="76"/>
  <c r="AW42" i="76"/>
  <c r="BE42" i="76"/>
  <c r="AG42" i="76"/>
  <c r="AK42" i="76" l="1"/>
  <c r="AC42" i="76"/>
  <c r="AS42" i="76"/>
  <c r="AR38" i="76"/>
  <c r="BF53" i="76"/>
  <c r="BF38" i="76"/>
  <c r="AT42" i="76"/>
  <c r="BE57" i="76"/>
  <c r="AX42" i="76"/>
  <c r="AB38" i="76"/>
  <c r="BE38" i="76"/>
  <c r="BD53" i="76"/>
  <c r="BD38" i="76"/>
  <c r="AG40" i="76"/>
  <c r="AN40" i="76"/>
  <c r="AL38" i="76"/>
  <c r="AW40" i="76"/>
  <c r="AD38" i="76"/>
  <c r="AV38" i="76"/>
  <c r="AI38" i="76"/>
  <c r="AN38" i="76"/>
  <c r="AO38" i="76"/>
  <c r="BA42" i="76"/>
  <c r="BA57" i="76"/>
  <c r="BC38" i="76"/>
  <c r="BB38" i="76"/>
  <c r="BB53" i="76"/>
  <c r="AF40" i="76"/>
  <c r="AH38" i="76"/>
  <c r="AX38" i="76"/>
  <c r="AF38" i="76"/>
  <c r="AE38" i="76"/>
  <c r="BC57" i="76"/>
  <c r="BC53" i="76"/>
  <c r="AU42" i="76"/>
  <c r="BD40" i="76"/>
  <c r="BC42" i="76"/>
  <c r="BB42" i="76"/>
  <c r="BB57" i="76"/>
  <c r="AI42" i="76"/>
  <c r="AH42" i="76"/>
  <c r="AL42" i="76"/>
  <c r="BE53" i="76"/>
  <c r="AY57" i="76"/>
  <c r="BD57" i="76"/>
  <c r="AJ40" i="76"/>
  <c r="AJ38" i="76"/>
  <c r="AV40" i="76"/>
  <c r="AS38" i="76"/>
  <c r="AK38" i="76"/>
  <c r="AZ38" i="76"/>
  <c r="AY53" i="76"/>
  <c r="AY38" i="76"/>
  <c r="AY42" i="76"/>
  <c r="AM42" i="76"/>
  <c r="AZ42" i="76"/>
  <c r="AZ57" i="76"/>
  <c r="BA53" i="76"/>
  <c r="BA38" i="76"/>
  <c r="AZ53" i="76"/>
  <c r="AM38" i="76"/>
  <c r="AP38" i="76"/>
  <c r="AE42" i="76"/>
  <c r="AD42" i="76"/>
  <c r="BF42" i="76"/>
  <c r="BF57" i="76"/>
  <c r="AP42" i="76"/>
  <c r="AT38" i="76"/>
  <c r="AU38" i="76"/>
  <c r="AQ38" i="76"/>
  <c r="AW38" i="76"/>
  <c r="AC38" i="76"/>
  <c r="BC55" i="76"/>
  <c r="AQ40" i="76" l="1"/>
  <c r="AP40" i="76"/>
  <c r="BA55" i="76"/>
  <c r="BA40" i="76"/>
  <c r="AH40" i="76"/>
  <c r="AM40" i="76"/>
  <c r="AL40" i="76"/>
  <c r="AB40" i="76"/>
  <c r="AR40" i="76"/>
  <c r="AE40" i="76"/>
  <c r="AD40" i="76"/>
  <c r="AK40" i="76"/>
  <c r="AC40" i="76"/>
  <c r="AO40" i="76"/>
  <c r="AZ55" i="76"/>
  <c r="AZ40" i="76"/>
  <c r="BF40" i="76"/>
  <c r="BF55" i="76"/>
  <c r="AI40" i="76"/>
  <c r="BE40" i="76"/>
  <c r="BE55" i="76"/>
  <c r="AT40" i="76"/>
  <c r="BC40" i="76"/>
  <c r="BB40" i="76"/>
  <c r="BB55" i="76"/>
  <c r="AY55" i="76"/>
  <c r="AS40" i="76"/>
  <c r="AY40" i="76"/>
  <c r="AX40" i="76"/>
  <c r="AU40" i="76"/>
  <c r="BD55" i="76"/>
  <c r="AU133" i="66" l="1"/>
  <c r="AF133" i="66"/>
  <c r="AN133" i="66"/>
  <c r="AV133" i="66"/>
  <c r="BD133" i="66"/>
  <c r="AM133" i="66"/>
  <c r="AG133" i="66"/>
  <c r="AO133" i="66"/>
  <c r="AW133" i="66"/>
  <c r="BE133" i="66"/>
  <c r="BC133" i="66"/>
  <c r="AH133" i="66"/>
  <c r="AP133" i="66"/>
  <c r="AX133" i="66"/>
  <c r="BF133" i="66"/>
  <c r="AA133" i="66"/>
  <c r="AI133" i="66"/>
  <c r="AQ133" i="66"/>
  <c r="AY133" i="66"/>
  <c r="BG133" i="66"/>
  <c r="AE133" i="66"/>
  <c r="AB133" i="66"/>
  <c r="AJ133" i="66"/>
  <c r="AR133" i="66"/>
  <c r="AZ133" i="66"/>
  <c r="AC133" i="66"/>
  <c r="AK133" i="66"/>
  <c r="AS133" i="66"/>
  <c r="BA133" i="66"/>
  <c r="AD133" i="66"/>
  <c r="AL133" i="66"/>
  <c r="AT133" i="66"/>
  <c r="BB133" i="66"/>
  <c r="BF128" i="66" l="1"/>
  <c r="AA128" i="66"/>
  <c r="AI128" i="66"/>
  <c r="AQ128" i="66"/>
  <c r="AY128" i="66"/>
  <c r="BG128" i="66"/>
  <c r="AB128" i="66"/>
  <c r="AJ128" i="66"/>
  <c r="AR128" i="66"/>
  <c r="AZ128" i="66"/>
  <c r="AC128" i="66"/>
  <c r="AK128" i="66"/>
  <c r="AS128" i="66"/>
  <c r="BA128" i="66"/>
  <c r="AD128" i="66"/>
  <c r="AL128" i="66"/>
  <c r="AT128" i="66"/>
  <c r="BB128" i="66"/>
  <c r="AP128" i="66"/>
  <c r="AM128" i="66"/>
  <c r="AH128" i="66"/>
  <c r="AE128" i="66"/>
  <c r="AU128" i="66"/>
  <c r="AF128" i="66"/>
  <c r="AN128" i="66"/>
  <c r="AV128" i="66"/>
  <c r="BD128" i="66"/>
  <c r="AX128" i="66"/>
  <c r="BC128" i="66"/>
  <c r="AG128" i="66"/>
  <c r="AO128" i="66"/>
  <c r="AW128" i="66"/>
  <c r="BE128" i="66"/>
  <c r="AE41" i="102" l="1"/>
  <c r="AE76" i="102" s="1"/>
  <c r="AM41" i="102"/>
  <c r="AM76" i="102" s="1"/>
  <c r="AU41" i="102"/>
  <c r="AU76" i="102" s="1"/>
  <c r="BC41" i="102"/>
  <c r="BC76" i="102" s="1"/>
  <c r="AF41" i="102"/>
  <c r="AF76" i="102" s="1"/>
  <c r="AN41" i="102"/>
  <c r="AN76" i="102" s="1"/>
  <c r="AV41" i="102"/>
  <c r="AV76" i="102" s="1"/>
  <c r="BD41" i="102"/>
  <c r="BD76" i="102" s="1"/>
  <c r="AL41" i="102"/>
  <c r="AL76" i="102" s="1"/>
  <c r="AG41" i="102"/>
  <c r="AG76" i="102" s="1"/>
  <c r="AO41" i="102"/>
  <c r="AO76" i="102" s="1"/>
  <c r="AW41" i="102"/>
  <c r="AW76" i="102" s="1"/>
  <c r="BE41" i="102"/>
  <c r="BE76" i="102" s="1"/>
  <c r="AH41" i="102"/>
  <c r="AH76" i="102" s="1"/>
  <c r="AP41" i="102"/>
  <c r="AP76" i="102" s="1"/>
  <c r="AX41" i="102"/>
  <c r="AX76" i="102" s="1"/>
  <c r="BF41" i="102"/>
  <c r="BF76" i="102" s="1"/>
  <c r="BB41" i="102"/>
  <c r="BB76" i="102" s="1"/>
  <c r="AA41" i="102"/>
  <c r="AA76" i="102" s="1"/>
  <c r="AI41" i="102"/>
  <c r="AI76" i="102" s="1"/>
  <c r="AQ41" i="102"/>
  <c r="AQ76" i="102" s="1"/>
  <c r="AY41" i="102"/>
  <c r="AY76" i="102" s="1"/>
  <c r="BG41" i="102"/>
  <c r="BG76" i="102" s="1"/>
  <c r="AD41" i="102"/>
  <c r="AD76" i="102" s="1"/>
  <c r="AB41" i="102"/>
  <c r="AB76" i="102" s="1"/>
  <c r="AJ41" i="102"/>
  <c r="AJ76" i="102" s="1"/>
  <c r="AR41" i="102"/>
  <c r="AR76" i="102" s="1"/>
  <c r="AZ41" i="102"/>
  <c r="AZ76" i="102" s="1"/>
  <c r="AT41" i="102"/>
  <c r="AT76" i="102" s="1"/>
  <c r="AC41" i="102"/>
  <c r="AC76" i="102" s="1"/>
  <c r="AK41" i="102"/>
  <c r="AK76" i="102" s="1"/>
  <c r="AS41" i="102"/>
  <c r="AS76" i="102" s="1"/>
  <c r="BA41" i="102"/>
  <c r="BA76" i="102" s="1"/>
  <c r="AU74" i="102"/>
  <c r="AU134" i="66"/>
  <c r="BB134" i="66"/>
  <c r="AT134" i="66"/>
  <c r="AA74" i="102"/>
  <c r="AF74" i="102"/>
  <c r="AN74" i="102"/>
  <c r="BD74" i="102"/>
  <c r="AK74" i="102"/>
  <c r="AV74" i="102"/>
  <c r="AG74" i="102"/>
  <c r="AO74" i="102"/>
  <c r="AW74" i="102"/>
  <c r="BE74" i="102"/>
  <c r="AH74" i="102"/>
  <c r="AP74" i="102"/>
  <c r="AX74" i="102"/>
  <c r="BF74" i="102"/>
  <c r="BA74" i="102"/>
  <c r="BA86" i="102" l="1"/>
  <c r="AN86" i="102"/>
  <c r="AF86" i="102"/>
  <c r="AE134" i="66"/>
  <c r="BC134" i="66"/>
  <c r="AQ130" i="66"/>
  <c r="AQ150" i="66" s="1"/>
  <c r="AX130" i="66"/>
  <c r="AX150" i="66" s="1"/>
  <c r="AZ134" i="66"/>
  <c r="BD82" i="65"/>
  <c r="AR134" i="66"/>
  <c r="AK82" i="65"/>
  <c r="BF130" i="66"/>
  <c r="BF150" i="66" s="1"/>
  <c r="AI130" i="66"/>
  <c r="AI150" i="66" s="1"/>
  <c r="AH134" i="66"/>
  <c r="AO134" i="66"/>
  <c r="BG82" i="65"/>
  <c r="BC82" i="65"/>
  <c r="AB134" i="66"/>
  <c r="AZ82" i="65"/>
  <c r="AG130" i="66"/>
  <c r="AG150" i="66" s="1"/>
  <c r="AY74" i="102"/>
  <c r="AP127" i="66"/>
  <c r="AP53" i="102"/>
  <c r="AP77" i="102" s="1"/>
  <c r="AX127" i="66"/>
  <c r="AX53" i="102"/>
  <c r="AX77" i="102" s="1"/>
  <c r="AQ74" i="102"/>
  <c r="AD127" i="66"/>
  <c r="AD53" i="102"/>
  <c r="AD77" i="102" s="1"/>
  <c r="AI74" i="102"/>
  <c r="AL134" i="66"/>
  <c r="AJ134" i="66"/>
  <c r="AM134" i="66"/>
  <c r="AX134" i="66"/>
  <c r="BF127" i="66"/>
  <c r="BF53" i="102"/>
  <c r="BF77" i="102" s="1"/>
  <c r="AB100" i="102"/>
  <c r="AB88" i="102"/>
  <c r="AX88" i="102"/>
  <c r="AX100" i="102"/>
  <c r="BE100" i="102"/>
  <c r="BE88" i="102"/>
  <c r="AL88" i="102"/>
  <c r="AL100" i="102"/>
  <c r="AV88" i="102"/>
  <c r="AV100" i="102"/>
  <c r="BC64" i="65"/>
  <c r="BC132" i="66"/>
  <c r="BC131" i="66" s="1"/>
  <c r="AE100" i="102"/>
  <c r="AE88" i="102"/>
  <c r="BB127" i="66"/>
  <c r="BB53" i="102"/>
  <c r="BB77" i="102" s="1"/>
  <c r="AL132" i="66"/>
  <c r="AL131" i="66" s="1"/>
  <c r="AL64" i="65"/>
  <c r="AJ127" i="66"/>
  <c r="AJ53" i="102"/>
  <c r="AJ77" i="102" s="1"/>
  <c r="AW86" i="102"/>
  <c r="AW98" i="102"/>
  <c r="AV86" i="102"/>
  <c r="AV98" i="102"/>
  <c r="AK86" i="102"/>
  <c r="BG74" i="102"/>
  <c r="AA134" i="66"/>
  <c r="AF134" i="66"/>
  <c r="AZ74" i="102"/>
  <c r="BC74" i="102"/>
  <c r="BD98" i="102" s="1"/>
  <c r="BG127" i="66"/>
  <c r="BG53" i="102"/>
  <c r="BG77" i="102" s="1"/>
  <c r="AS132" i="66"/>
  <c r="AS131" i="66" s="1"/>
  <c r="AS64" i="65"/>
  <c r="AJ88" i="102"/>
  <c r="AJ100" i="102"/>
  <c r="AD132" i="66"/>
  <c r="AD131" i="66" s="1"/>
  <c r="AD64" i="65"/>
  <c r="BG64" i="65"/>
  <c r="BG132" i="66"/>
  <c r="BG131" i="66" s="1"/>
  <c r="AQ100" i="102"/>
  <c r="AQ88" i="102"/>
  <c r="AI64" i="65"/>
  <c r="AI132" i="66"/>
  <c r="AI131" i="66" s="1"/>
  <c r="AV134" i="66"/>
  <c r="AX64" i="65"/>
  <c r="AX132" i="66"/>
  <c r="AX131" i="66" s="1"/>
  <c r="AG64" i="65"/>
  <c r="AG132" i="66"/>
  <c r="AG131" i="66" s="1"/>
  <c r="BD132" i="66"/>
  <c r="BD131" i="66" s="1"/>
  <c r="BD64" i="65"/>
  <c r="BC88" i="102"/>
  <c r="BC100" i="102"/>
  <c r="AM64" i="65"/>
  <c r="AM132" i="66"/>
  <c r="AM131" i="66" s="1"/>
  <c r="AA64" i="65"/>
  <c r="AA132" i="66"/>
  <c r="AA131" i="66" s="1"/>
  <c r="AE132" i="66"/>
  <c r="AE131" i="66" s="1"/>
  <c r="AE64" i="65"/>
  <c r="AX86" i="102"/>
  <c r="AX98" i="102"/>
  <c r="AB127" i="66"/>
  <c r="AB53" i="102"/>
  <c r="AB77" i="102" s="1"/>
  <c r="AQ127" i="66"/>
  <c r="AQ53" i="102"/>
  <c r="AQ77" i="102" s="1"/>
  <c r="AY127" i="66"/>
  <c r="AY53" i="102"/>
  <c r="AY77" i="102" s="1"/>
  <c r="AO127" i="66"/>
  <c r="AO53" i="102"/>
  <c r="AO77" i="102" s="1"/>
  <c r="AC127" i="66"/>
  <c r="AC53" i="102"/>
  <c r="AC77" i="102" s="1"/>
  <c r="BA134" i="66"/>
  <c r="AW134" i="66"/>
  <c r="AS134" i="66"/>
  <c r="BB74" i="102"/>
  <c r="AR74" i="102"/>
  <c r="AU86" i="102"/>
  <c r="BA127" i="66"/>
  <c r="BA53" i="102"/>
  <c r="BA77" i="102" s="1"/>
  <c r="AS100" i="102"/>
  <c r="AS88" i="102"/>
  <c r="AJ132" i="66"/>
  <c r="AJ131" i="66" s="1"/>
  <c r="AJ64" i="65"/>
  <c r="AD88" i="102"/>
  <c r="AD100" i="102"/>
  <c r="BF88" i="102"/>
  <c r="BF100" i="102"/>
  <c r="AG100" i="102"/>
  <c r="AG88" i="102"/>
  <c r="BD100" i="102"/>
  <c r="BD88" i="102"/>
  <c r="AM100" i="102"/>
  <c r="AM88" i="102"/>
  <c r="AY134" i="66"/>
  <c r="AS74" i="102"/>
  <c r="BG88" i="102"/>
  <c r="BG100" i="102"/>
  <c r="BE132" i="66"/>
  <c r="BE131" i="66" s="1"/>
  <c r="BE64" i="65"/>
  <c r="AV132" i="66"/>
  <c r="AV131" i="66" s="1"/>
  <c r="AV64" i="65"/>
  <c r="AP86" i="102"/>
  <c r="AP98" i="102"/>
  <c r="AC74" i="102"/>
  <c r="AG134" i="66"/>
  <c r="AD134" i="66"/>
  <c r="AP134" i="66"/>
  <c r="AJ74" i="102"/>
  <c r="AE74" i="102"/>
  <c r="AT127" i="66"/>
  <c r="AT53" i="102"/>
  <c r="AT77" i="102" s="1"/>
  <c r="AI127" i="66"/>
  <c r="AI53" i="102"/>
  <c r="AI77" i="102" s="1"/>
  <c r="AC132" i="66"/>
  <c r="AC131" i="66" s="1"/>
  <c r="AC64" i="65"/>
  <c r="AR88" i="102"/>
  <c r="AR100" i="102"/>
  <c r="AQ132" i="66"/>
  <c r="AQ131" i="66" s="1"/>
  <c r="AQ64" i="65"/>
  <c r="BF132" i="66"/>
  <c r="BF131" i="66" s="1"/>
  <c r="BF64" i="65"/>
  <c r="AH88" i="102"/>
  <c r="AH100" i="102"/>
  <c r="AO132" i="66"/>
  <c r="AO131" i="66" s="1"/>
  <c r="AO64" i="65"/>
  <c r="AF132" i="66"/>
  <c r="AF131" i="66" s="1"/>
  <c r="AF64" i="65"/>
  <c r="AE53" i="102"/>
  <c r="AE77" i="102" s="1"/>
  <c r="AE127" i="66"/>
  <c r="AK100" i="102"/>
  <c r="AK88" i="102"/>
  <c r="AH127" i="66"/>
  <c r="AH53" i="102"/>
  <c r="AH77" i="102" s="1"/>
  <c r="AO98" i="102"/>
  <c r="AO86" i="102"/>
  <c r="AZ127" i="66"/>
  <c r="AZ53" i="102"/>
  <c r="AZ77" i="102" s="1"/>
  <c r="AM53" i="102"/>
  <c r="AM77" i="102" s="1"/>
  <c r="AM127" i="66"/>
  <c r="AV127" i="66"/>
  <c r="AV53" i="102"/>
  <c r="AV77" i="102" s="1"/>
  <c r="BD53" i="102"/>
  <c r="BD77" i="102" s="1"/>
  <c r="BD127" i="66"/>
  <c r="AW127" i="66"/>
  <c r="AW53" i="102"/>
  <c r="AW77" i="102" s="1"/>
  <c r="AL74" i="102"/>
  <c r="AC134" i="66"/>
  <c r="AQ134" i="66"/>
  <c r="AB74" i="102"/>
  <c r="BA132" i="66"/>
  <c r="BA131" i="66" s="1"/>
  <c r="BA64" i="65"/>
  <c r="AC88" i="102"/>
  <c r="AC100" i="102"/>
  <c r="AT64" i="65"/>
  <c r="AT132" i="66"/>
  <c r="AT131" i="66" s="1"/>
  <c r="AR132" i="66"/>
  <c r="AR131" i="66" s="1"/>
  <c r="AR64" i="65"/>
  <c r="AY100" i="102"/>
  <c r="AY88" i="102"/>
  <c r="AO88" i="102"/>
  <c r="AO100" i="102"/>
  <c r="AF88" i="102"/>
  <c r="AF100" i="102"/>
  <c r="AU64" i="65"/>
  <c r="AU132" i="66"/>
  <c r="AU131" i="66" s="1"/>
  <c r="AU53" i="102"/>
  <c r="AU77" i="102" s="1"/>
  <c r="AU127" i="66"/>
  <c r="AB132" i="66"/>
  <c r="AB131" i="66" s="1"/>
  <c r="AB64" i="65"/>
  <c r="BF86" i="102"/>
  <c r="BF98" i="102"/>
  <c r="BE98" i="102"/>
  <c r="BE86" i="102"/>
  <c r="BD86" i="102"/>
  <c r="AK127" i="66"/>
  <c r="AK53" i="102"/>
  <c r="AK77" i="102" s="1"/>
  <c r="AS127" i="66"/>
  <c r="AS53" i="102"/>
  <c r="AS77" i="102" s="1"/>
  <c r="BE127" i="66"/>
  <c r="BE53" i="102"/>
  <c r="BE77" i="102" s="1"/>
  <c r="AT74" i="102"/>
  <c r="BE134" i="66"/>
  <c r="BD134" i="66"/>
  <c r="BA88" i="102"/>
  <c r="BA100" i="102"/>
  <c r="AT88" i="102"/>
  <c r="AT100" i="102"/>
  <c r="AZ100" i="102"/>
  <c r="AZ88" i="102"/>
  <c r="AN134" i="66"/>
  <c r="AH64" i="65"/>
  <c r="AH132" i="66"/>
  <c r="AH131" i="66" s="1"/>
  <c r="AW132" i="66"/>
  <c r="AW131" i="66" s="1"/>
  <c r="AW64" i="65"/>
  <c r="AN132" i="66"/>
  <c r="AN131" i="66" s="1"/>
  <c r="AN64" i="65"/>
  <c r="AA127" i="66"/>
  <c r="AA53" i="102"/>
  <c r="AA77" i="102" s="1"/>
  <c r="BG134" i="66"/>
  <c r="AI88" i="102"/>
  <c r="AI100" i="102"/>
  <c r="BB88" i="102"/>
  <c r="BB100" i="102"/>
  <c r="AP100" i="102"/>
  <c r="AP88" i="102"/>
  <c r="AR127" i="66"/>
  <c r="AR53" i="102"/>
  <c r="AR77" i="102" s="1"/>
  <c r="BC53" i="102"/>
  <c r="BC77" i="102" s="1"/>
  <c r="BC127" i="66"/>
  <c r="AH86" i="102"/>
  <c r="AH98" i="102"/>
  <c r="AG98" i="102"/>
  <c r="AG86" i="102"/>
  <c r="AN53" i="102"/>
  <c r="AN77" i="102" s="1"/>
  <c r="AN127" i="66"/>
  <c r="AF53" i="102"/>
  <c r="AF77" i="102" s="1"/>
  <c r="AF127" i="66"/>
  <c r="AL127" i="66"/>
  <c r="AL53" i="102"/>
  <c r="AL77" i="102" s="1"/>
  <c r="AG127" i="66"/>
  <c r="AG53" i="102"/>
  <c r="AG77" i="102" s="1"/>
  <c r="AD74" i="102"/>
  <c r="AM74" i="102"/>
  <c r="AK134" i="66"/>
  <c r="BF134" i="66"/>
  <c r="AI134" i="66"/>
  <c r="AK64" i="65"/>
  <c r="AK132" i="66"/>
  <c r="AK131" i="66" s="1"/>
  <c r="AZ132" i="66"/>
  <c r="AZ131" i="66" s="1"/>
  <c r="AZ64" i="65"/>
  <c r="AY132" i="66"/>
  <c r="AY131" i="66" s="1"/>
  <c r="AY64" i="65"/>
  <c r="BB64" i="65"/>
  <c r="BB132" i="66"/>
  <c r="BB131" i="66" s="1"/>
  <c r="AP132" i="66"/>
  <c r="AP131" i="66" s="1"/>
  <c r="AP64" i="65"/>
  <c r="AW100" i="102"/>
  <c r="AW88" i="102"/>
  <c r="AN100" i="102"/>
  <c r="AN88" i="102"/>
  <c r="AU100" i="102"/>
  <c r="AU88" i="102"/>
  <c r="AI82" i="65" l="1"/>
  <c r="AZ130" i="66"/>
  <c r="AZ150" i="66" s="1"/>
  <c r="AZ176" i="66" s="1"/>
  <c r="AX82" i="65"/>
  <c r="BC106" i="65" s="1"/>
  <c r="BC130" i="66"/>
  <c r="BC150" i="66" s="1"/>
  <c r="BC176" i="66" s="1"/>
  <c r="BD130" i="66"/>
  <c r="BD150" i="66" s="1"/>
  <c r="AQ82" i="65"/>
  <c r="BF82" i="65"/>
  <c r="BG94" i="65" s="1"/>
  <c r="AG82" i="65"/>
  <c r="AK130" i="66"/>
  <c r="AK150" i="66" s="1"/>
  <c r="BG130" i="66"/>
  <c r="BG150" i="66" s="1"/>
  <c r="F26" i="112" s="1"/>
  <c r="V26" i="112" s="1"/>
  <c r="AK72" i="102"/>
  <c r="AR72" i="102"/>
  <c r="AC72" i="102"/>
  <c r="AG72" i="102"/>
  <c r="AE130" i="66"/>
  <c r="AE150" i="66" s="1"/>
  <c r="AE82" i="65"/>
  <c r="AD98" i="102"/>
  <c r="AD86" i="102"/>
  <c r="AU98" i="102"/>
  <c r="AT86" i="102"/>
  <c r="AT98" i="102"/>
  <c r="AJ86" i="102"/>
  <c r="AJ98" i="102"/>
  <c r="AC98" i="102"/>
  <c r="AC86" i="102"/>
  <c r="BG101" i="102"/>
  <c r="BG89" i="102"/>
  <c r="AJ101" i="102"/>
  <c r="AJ89" i="102"/>
  <c r="BB89" i="102"/>
  <c r="BB101" i="102"/>
  <c r="BB82" i="65"/>
  <c r="BC94" i="65" s="1"/>
  <c r="BB130" i="66"/>
  <c r="BB150" i="66" s="1"/>
  <c r="AZ72" i="102"/>
  <c r="AU72" i="102"/>
  <c r="AT72" i="102"/>
  <c r="AT130" i="66"/>
  <c r="AT150" i="66" s="1"/>
  <c r="AT82" i="65"/>
  <c r="AL89" i="102"/>
  <c r="AL101" i="102"/>
  <c r="AR89" i="102"/>
  <c r="AR101" i="102"/>
  <c r="AS101" i="102"/>
  <c r="AS89" i="102"/>
  <c r="AW89" i="102"/>
  <c r="AW101" i="102"/>
  <c r="AT89" i="102"/>
  <c r="AT101" i="102"/>
  <c r="AQ101" i="102"/>
  <c r="AQ89" i="102"/>
  <c r="D26" i="112"/>
  <c r="T26" i="112" s="1"/>
  <c r="AK98" i="102"/>
  <c r="AI98" i="102"/>
  <c r="AI86" i="102"/>
  <c r="AX101" i="102"/>
  <c r="AX89" i="102"/>
  <c r="BF176" i="66"/>
  <c r="AA72" i="102"/>
  <c r="AU130" i="66"/>
  <c r="AU150" i="66" s="1"/>
  <c r="AU82" i="65"/>
  <c r="AY130" i="66"/>
  <c r="AY150" i="66" s="1"/>
  <c r="AY82" i="65"/>
  <c r="AZ94" i="65" s="1"/>
  <c r="BE89" i="102"/>
  <c r="BE101" i="102"/>
  <c r="BD89" i="102"/>
  <c r="BD101" i="102"/>
  <c r="AM82" i="65"/>
  <c r="AM130" i="66"/>
  <c r="AM150" i="66" s="1"/>
  <c r="AO89" i="102"/>
  <c r="AO101" i="102"/>
  <c r="BG72" i="102"/>
  <c r="BC72" i="102"/>
  <c r="AS72" i="102"/>
  <c r="AH72" i="102"/>
  <c r="AP72" i="102"/>
  <c r="AN98" i="102"/>
  <c r="AM86" i="102"/>
  <c r="AM98" i="102"/>
  <c r="AN101" i="102"/>
  <c r="AN89" i="102"/>
  <c r="AC82" i="65"/>
  <c r="AC130" i="66"/>
  <c r="AC150" i="66" s="1"/>
  <c r="AU101" i="102"/>
  <c r="AU89" i="102"/>
  <c r="AM89" i="102"/>
  <c r="AM101" i="102"/>
  <c r="AD82" i="65"/>
  <c r="AD130" i="66"/>
  <c r="AD150" i="66" s="1"/>
  <c r="AC89" i="102"/>
  <c r="AC101" i="102"/>
  <c r="BC98" i="102"/>
  <c r="BC86" i="102"/>
  <c r="AD101" i="102"/>
  <c r="AD89" i="102"/>
  <c r="AB72" i="102"/>
  <c r="BE72" i="102"/>
  <c r="AF72" i="102"/>
  <c r="AV72" i="102"/>
  <c r="AQ72" i="102"/>
  <c r="BB72" i="102"/>
  <c r="BD72" i="102"/>
  <c r="AY72" i="102"/>
  <c r="AL72" i="102"/>
  <c r="AV82" i="65"/>
  <c r="AV130" i="66"/>
  <c r="AV150" i="66" s="1"/>
  <c r="AG89" i="102"/>
  <c r="AG101" i="102"/>
  <c r="AW82" i="65"/>
  <c r="AW130" i="66"/>
  <c r="AW150" i="66" s="1"/>
  <c r="AX163" i="66" s="1"/>
  <c r="AI89" i="102"/>
  <c r="AI101" i="102"/>
  <c r="AS98" i="102"/>
  <c r="AS86" i="102"/>
  <c r="AF82" i="65"/>
  <c r="AF130" i="66"/>
  <c r="AF150" i="66" s="1"/>
  <c r="AF163" i="66" s="1"/>
  <c r="AR98" i="102"/>
  <c r="AR86" i="102"/>
  <c r="AB82" i="65"/>
  <c r="AB130" i="66"/>
  <c r="AB150" i="66" s="1"/>
  <c r="BD176" i="66"/>
  <c r="AO72" i="102"/>
  <c r="AI72" i="102"/>
  <c r="AW72" i="102"/>
  <c r="AN72" i="102"/>
  <c r="AE72" i="102"/>
  <c r="BE130" i="66"/>
  <c r="BE150" i="66" s="1"/>
  <c r="BE176" i="66" s="1"/>
  <c r="BE82" i="65"/>
  <c r="BA82" i="65"/>
  <c r="BA130" i="66"/>
  <c r="BA150" i="66" s="1"/>
  <c r="AK101" i="102"/>
  <c r="AK89" i="102"/>
  <c r="AL86" i="102"/>
  <c r="AL98" i="102"/>
  <c r="AO130" i="66"/>
  <c r="AO150" i="66" s="1"/>
  <c r="AO82" i="65"/>
  <c r="AY101" i="102"/>
  <c r="AY89" i="102"/>
  <c r="AB89" i="102"/>
  <c r="AB101" i="102"/>
  <c r="AL82" i="65"/>
  <c r="AL94" i="65" s="1"/>
  <c r="AL130" i="66"/>
  <c r="AL150" i="66" s="1"/>
  <c r="BA98" i="102"/>
  <c r="AZ98" i="102"/>
  <c r="AZ86" i="102"/>
  <c r="BG86" i="102"/>
  <c r="BG98" i="102"/>
  <c r="AY98" i="102"/>
  <c r="AY86" i="102"/>
  <c r="F13" i="112"/>
  <c r="V13" i="112" s="1"/>
  <c r="BD94" i="65"/>
  <c r="AV89" i="102"/>
  <c r="AV101" i="102"/>
  <c r="AZ101" i="102"/>
  <c r="AZ89" i="102"/>
  <c r="AJ130" i="66"/>
  <c r="AJ150" i="66" s="1"/>
  <c r="AJ163" i="66" s="1"/>
  <c r="AJ82" i="65"/>
  <c r="AK94" i="65" s="1"/>
  <c r="AF98" i="102"/>
  <c r="AE98" i="102"/>
  <c r="AE86" i="102"/>
  <c r="BB86" i="102"/>
  <c r="BB98" i="102"/>
  <c r="AP101" i="102"/>
  <c r="AP89" i="102"/>
  <c r="BF72" i="102"/>
  <c r="AA130" i="66"/>
  <c r="AA150" i="66" s="1"/>
  <c r="AA82" i="65"/>
  <c r="BC89" i="102"/>
  <c r="BC101" i="102"/>
  <c r="AR130" i="66"/>
  <c r="AR150" i="66" s="1"/>
  <c r="AR163" i="66" s="1"/>
  <c r="AR82" i="65"/>
  <c r="AN130" i="66"/>
  <c r="AN150" i="66" s="1"/>
  <c r="AN82" i="65"/>
  <c r="AH130" i="66"/>
  <c r="AH150" i="66" s="1"/>
  <c r="AH163" i="66" s="1"/>
  <c r="AH82" i="65"/>
  <c r="AD72" i="102"/>
  <c r="AX72" i="102"/>
  <c r="BA72" i="102"/>
  <c r="AJ72" i="102"/>
  <c r="AM72" i="102"/>
  <c r="AF89" i="102"/>
  <c r="AF101" i="102"/>
  <c r="AP82" i="65"/>
  <c r="AP130" i="66"/>
  <c r="AP150" i="66" s="1"/>
  <c r="AQ163" i="66" s="1"/>
  <c r="AB86" i="102"/>
  <c r="AB98" i="102"/>
  <c r="AH101" i="102"/>
  <c r="AH89" i="102"/>
  <c r="AE101" i="102"/>
  <c r="AE89" i="102"/>
  <c r="AS130" i="66"/>
  <c r="AS150" i="66" s="1"/>
  <c r="AS82" i="65"/>
  <c r="BA101" i="102"/>
  <c r="BA89" i="102"/>
  <c r="BF101" i="102"/>
  <c r="BF89" i="102"/>
  <c r="AQ86" i="102"/>
  <c r="AQ98" i="102"/>
  <c r="BG106" i="65" l="1"/>
  <c r="AZ106" i="65"/>
  <c r="AZ163" i="66"/>
  <c r="BD106" i="65"/>
  <c r="BC163" i="66"/>
  <c r="D13" i="112"/>
  <c r="T13" i="112" s="1"/>
  <c r="AH94" i="65"/>
  <c r="BD163" i="66"/>
  <c r="AL163" i="66"/>
  <c r="AQ94" i="65"/>
  <c r="BG176" i="66"/>
  <c r="AR94" i="65"/>
  <c r="BG163" i="66"/>
  <c r="AN163" i="66"/>
  <c r="AF94" i="65"/>
  <c r="BF94" i="65"/>
  <c r="BF106" i="65"/>
  <c r="AS163" i="66"/>
  <c r="AS94" i="65"/>
  <c r="AV163" i="66"/>
  <c r="AD94" i="65"/>
  <c r="BE163" i="66"/>
  <c r="AJ94" i="65"/>
  <c r="AB94" i="65"/>
  <c r="AU163" i="66"/>
  <c r="AI163" i="66"/>
  <c r="AG94" i="65"/>
  <c r="AW94" i="65"/>
  <c r="AT94" i="65"/>
  <c r="AC163" i="66"/>
  <c r="BF163" i="66"/>
  <c r="AV94" i="65"/>
  <c r="AM94" i="65"/>
  <c r="BC96" i="102"/>
  <c r="BC84" i="102"/>
  <c r="AO163" i="66"/>
  <c r="AN84" i="102"/>
  <c r="AN96" i="102"/>
  <c r="BG96" i="102"/>
  <c r="AU94" i="65"/>
  <c r="AT163" i="66"/>
  <c r="AU96" i="102"/>
  <c r="AU84" i="102"/>
  <c r="BA96" i="102"/>
  <c r="BA84" i="102"/>
  <c r="AE84" i="102"/>
  <c r="AE96" i="102"/>
  <c r="BB96" i="102"/>
  <c r="BB84" i="102"/>
  <c r="BG84" i="102"/>
  <c r="AR96" i="102"/>
  <c r="AR84" i="102"/>
  <c r="AP94" i="65"/>
  <c r="AO94" i="65"/>
  <c r="AG96" i="102"/>
  <c r="AG84" i="102"/>
  <c r="AM84" i="102"/>
  <c r="AM96" i="102"/>
  <c r="AI96" i="102"/>
  <c r="AI84" i="102"/>
  <c r="AB163" i="66"/>
  <c r="BD96" i="102"/>
  <c r="BD84" i="102"/>
  <c r="AF96" i="102"/>
  <c r="AF84" i="102"/>
  <c r="AB84" i="102"/>
  <c r="AB96" i="102"/>
  <c r="AS84" i="102"/>
  <c r="AS96" i="102"/>
  <c r="AY163" i="66"/>
  <c r="AY176" i="66"/>
  <c r="AD84" i="102"/>
  <c r="AD96" i="102"/>
  <c r="BF96" i="102"/>
  <c r="BF84" i="102"/>
  <c r="AH96" i="102"/>
  <c r="AH84" i="102"/>
  <c r="AX94" i="65"/>
  <c r="AP163" i="66"/>
  <c r="AJ96" i="102"/>
  <c r="AJ84" i="102"/>
  <c r="BE94" i="65"/>
  <c r="BE106" i="65"/>
  <c r="AC94" i="65"/>
  <c r="AT84" i="102"/>
  <c r="AT96" i="102"/>
  <c r="AG163" i="66"/>
  <c r="AC84" i="102"/>
  <c r="AC96" i="102"/>
  <c r="AN94" i="65"/>
  <c r="BA163" i="66"/>
  <c r="BA176" i="66"/>
  <c r="AW96" i="102"/>
  <c r="AW84" i="102"/>
  <c r="AO84" i="102"/>
  <c r="AO96" i="102"/>
  <c r="AW163" i="66"/>
  <c r="AL84" i="102"/>
  <c r="AL96" i="102"/>
  <c r="AY84" i="102"/>
  <c r="AY96" i="102"/>
  <c r="AQ96" i="102"/>
  <c r="AQ84" i="102"/>
  <c r="AV84" i="102"/>
  <c r="AV96" i="102"/>
  <c r="BE96" i="102"/>
  <c r="BE84" i="102"/>
  <c r="AD163" i="66"/>
  <c r="AZ84" i="102"/>
  <c r="AZ96" i="102"/>
  <c r="BB176" i="66"/>
  <c r="BB163" i="66"/>
  <c r="AE94" i="65"/>
  <c r="AX84" i="102"/>
  <c r="AX96" i="102"/>
  <c r="AI94" i="65"/>
  <c r="BA94" i="65"/>
  <c r="BA106" i="65"/>
  <c r="AP96" i="102"/>
  <c r="AP84" i="102"/>
  <c r="AK163" i="66"/>
  <c r="AM163" i="66"/>
  <c r="AY94" i="65"/>
  <c r="AY106" i="65"/>
  <c r="BB94" i="65"/>
  <c r="BB106" i="65"/>
  <c r="AE163" i="66"/>
  <c r="AK84" i="102"/>
  <c r="AK96" i="102"/>
  <c r="AF123" i="66" l="1"/>
  <c r="BF123" i="66"/>
  <c r="AB125" i="66"/>
  <c r="AS125" i="66"/>
  <c r="AD123" i="66"/>
  <c r="AE125" i="66"/>
  <c r="BG123" i="66"/>
  <c r="AJ125" i="66"/>
  <c r="BA125" i="66"/>
  <c r="AL123" i="66"/>
  <c r="AM125" i="66"/>
  <c r="AP125" i="66"/>
  <c r="AI123" i="66"/>
  <c r="AR125" i="66"/>
  <c r="AC123" i="66"/>
  <c r="AN123" i="66"/>
  <c r="AT123" i="66"/>
  <c r="AU125" i="66"/>
  <c r="BG125" i="66"/>
  <c r="AH125" i="66"/>
  <c r="BE123" i="66"/>
  <c r="AX125" i="66"/>
  <c r="AQ123" i="66"/>
  <c r="AZ125" i="66"/>
  <c r="AK123" i="66"/>
  <c r="BD125" i="66"/>
  <c r="BB123" i="66"/>
  <c r="BC125" i="66"/>
  <c r="AG123" i="66"/>
  <c r="AO123" i="66"/>
  <c r="AW123" i="66"/>
  <c r="AG125" i="66"/>
  <c r="BF125" i="66"/>
  <c r="AY123" i="66"/>
  <c r="AB123" i="66"/>
  <c r="AV123" i="66"/>
  <c r="AS123" i="66"/>
  <c r="AD125" i="66"/>
  <c r="AE123" i="66"/>
  <c r="AO125" i="66"/>
  <c r="AH123" i="66"/>
  <c r="AF125" i="66"/>
  <c r="AI125" i="66"/>
  <c r="AJ123" i="66"/>
  <c r="AN125" i="66"/>
  <c r="BA123" i="66"/>
  <c r="AL125" i="66"/>
  <c r="AM123" i="66"/>
  <c r="BD123" i="66"/>
  <c r="AW125" i="66"/>
  <c r="AP123" i="66"/>
  <c r="AQ125" i="66"/>
  <c r="AR123" i="66"/>
  <c r="AC125" i="66"/>
  <c r="AT125" i="66"/>
  <c r="AU123" i="66"/>
  <c r="AV125" i="66"/>
  <c r="BE125" i="66"/>
  <c r="AX123" i="66"/>
  <c r="AY125" i="66"/>
  <c r="AZ123" i="66"/>
  <c r="AK125" i="66"/>
  <c r="BB125" i="66"/>
  <c r="BC123" i="66"/>
  <c r="BD111" i="100" l="1"/>
  <c r="AN77" i="100"/>
  <c r="BF77" i="100"/>
  <c r="BF111" i="100"/>
  <c r="BD77" i="100"/>
  <c r="AX77" i="100"/>
  <c r="AV77" i="100"/>
  <c r="AC77" i="100" l="1"/>
  <c r="AB43" i="100"/>
  <c r="AU77" i="100"/>
  <c r="AI77" i="100"/>
  <c r="BE77" i="100"/>
  <c r="BE111" i="100"/>
  <c r="AF77" i="100"/>
  <c r="AE77" i="100"/>
  <c r="AR77" i="100"/>
  <c r="AH77" i="100"/>
  <c r="AG77" i="100"/>
  <c r="AJ77" i="100"/>
  <c r="AT77" i="100"/>
  <c r="AW77" i="100"/>
  <c r="AD77" i="100"/>
  <c r="AK77" i="100"/>
  <c r="AZ111" i="100"/>
  <c r="AZ77" i="100"/>
  <c r="AY111" i="100"/>
  <c r="AY77" i="100"/>
  <c r="BG77" i="100"/>
  <c r="BG111" i="100"/>
  <c r="BA111" i="100"/>
  <c r="BA77" i="100"/>
  <c r="AQ77" i="100"/>
  <c r="AS77" i="100"/>
  <c r="BC77" i="100"/>
  <c r="BC111" i="100"/>
  <c r="AP77" i="100"/>
  <c r="AO77" i="100"/>
  <c r="BB77" i="100"/>
  <c r="BB111" i="100"/>
  <c r="AM77" i="100"/>
  <c r="AL77" i="100"/>
  <c r="BF79" i="65"/>
  <c r="BF78" i="65"/>
  <c r="BE79" i="65"/>
  <c r="BE78" i="65"/>
  <c r="BD79" i="65"/>
  <c r="BD78" i="65"/>
  <c r="BC79" i="65"/>
  <c r="BC78" i="65"/>
  <c r="BB79" i="65"/>
  <c r="BB78" i="65"/>
  <c r="BA79" i="65"/>
  <c r="BA78" i="65"/>
  <c r="AZ79" i="65"/>
  <c r="AZ78" i="65"/>
  <c r="AY79" i="65"/>
  <c r="AY78" i="65"/>
  <c r="AX79" i="65"/>
  <c r="AX78" i="65"/>
  <c r="AW79" i="65"/>
  <c r="AW78" i="65"/>
  <c r="AV79" i="65"/>
  <c r="AV78" i="65"/>
  <c r="AU79" i="65"/>
  <c r="AU78" i="65"/>
  <c r="AT79" i="65"/>
  <c r="AT78" i="65"/>
  <c r="AS79" i="65"/>
  <c r="AS78" i="65"/>
  <c r="AR79" i="65"/>
  <c r="AR78" i="65"/>
  <c r="AQ79" i="65"/>
  <c r="AQ78" i="65"/>
  <c r="AP79" i="65"/>
  <c r="AP78" i="65"/>
  <c r="AO38" i="65"/>
  <c r="AO77" i="65" s="1"/>
  <c r="AO79" i="65"/>
  <c r="AO78" i="65"/>
  <c r="AN79" i="65"/>
  <c r="AN78" i="65"/>
  <c r="AM79" i="65"/>
  <c r="AM78" i="65"/>
  <c r="AL79" i="65"/>
  <c r="AL78" i="65"/>
  <c r="AK79" i="65"/>
  <c r="AK78" i="65"/>
  <c r="AJ79" i="65"/>
  <c r="AJ78" i="65"/>
  <c r="AI79" i="65"/>
  <c r="AI78" i="65"/>
  <c r="AH79" i="65"/>
  <c r="AH78" i="65"/>
  <c r="AG79" i="65"/>
  <c r="AG78" i="65"/>
  <c r="AF79" i="65"/>
  <c r="AF78" i="65"/>
  <c r="AE79" i="65"/>
  <c r="AE78" i="65"/>
  <c r="AD79" i="65"/>
  <c r="AD78" i="65"/>
  <c r="AC79" i="65"/>
  <c r="AC78" i="65"/>
  <c r="AB79" i="65"/>
  <c r="AB78" i="65"/>
  <c r="AA79" i="65"/>
  <c r="AA78" i="65"/>
  <c r="AW38" i="65" l="1"/>
  <c r="AW77" i="65" s="1"/>
  <c r="AB7" i="65"/>
  <c r="AN90" i="65"/>
  <c r="AT38" i="65"/>
  <c r="AT77" i="65" s="1"/>
  <c r="AG38" i="65"/>
  <c r="AG77" i="65" s="1"/>
  <c r="AO91" i="65"/>
  <c r="AF90" i="65"/>
  <c r="AG91" i="65"/>
  <c r="AV90" i="65"/>
  <c r="AF91" i="65"/>
  <c r="AI38" i="65"/>
  <c r="AI77" i="65" s="1"/>
  <c r="AQ90" i="65"/>
  <c r="AD91" i="65"/>
  <c r="AF38" i="65"/>
  <c r="AF77" i="65" s="1"/>
  <c r="AI90" i="65"/>
  <c r="AJ7" i="65"/>
  <c r="AJ6" i="65" s="1"/>
  <c r="AJ91" i="65"/>
  <c r="AN38" i="65"/>
  <c r="AN77" i="65" s="1"/>
  <c r="AO89" i="65" s="1"/>
  <c r="AR7" i="65"/>
  <c r="AR75" i="65" s="1"/>
  <c r="AR91" i="65"/>
  <c r="AT91" i="65"/>
  <c r="BC38" i="65"/>
  <c r="BC77" i="65" s="1"/>
  <c r="AN91" i="65"/>
  <c r="AQ38" i="65"/>
  <c r="AQ77" i="65" s="1"/>
  <c r="AA38" i="65"/>
  <c r="AA77" i="65" s="1"/>
  <c r="AC38" i="65"/>
  <c r="AC77" i="65" s="1"/>
  <c r="AK38" i="65"/>
  <c r="AK77" i="65" s="1"/>
  <c r="AS7" i="65"/>
  <c r="AS6" i="65" s="1"/>
  <c r="AS90" i="65"/>
  <c r="AS38" i="65"/>
  <c r="AS77" i="65" s="1"/>
  <c r="AW91" i="65"/>
  <c r="BA7" i="65"/>
  <c r="BA6" i="65" s="1"/>
  <c r="BF19" i="65"/>
  <c r="BF14" i="65" s="1"/>
  <c r="BF76" i="65" s="1"/>
  <c r="AA142" i="66"/>
  <c r="AD7" i="65"/>
  <c r="AG19" i="65"/>
  <c r="AG14" i="65" s="1"/>
  <c r="AG76" i="65" s="1"/>
  <c r="AH90" i="65"/>
  <c r="AH38" i="65"/>
  <c r="AH77" i="65" s="1"/>
  <c r="AH146" i="66"/>
  <c r="AI91" i="65"/>
  <c r="AI142" i="66"/>
  <c r="AL7" i="65"/>
  <c r="AP90" i="65"/>
  <c r="AP38" i="65"/>
  <c r="AP77" i="65" s="1"/>
  <c r="AP89" i="65" s="1"/>
  <c r="AP146" i="66"/>
  <c r="AQ91" i="65"/>
  <c r="AQ142" i="66"/>
  <c r="AT7" i="65"/>
  <c r="AW19" i="65"/>
  <c r="AW14" i="65" s="1"/>
  <c r="AW76" i="65" s="1"/>
  <c r="BG102" i="65"/>
  <c r="D9" i="112"/>
  <c r="T9" i="112" s="1"/>
  <c r="AX90" i="65"/>
  <c r="AX38" i="65"/>
  <c r="AX77" i="65" s="1"/>
  <c r="AX146" i="66"/>
  <c r="AY103" i="65"/>
  <c r="AY91" i="65"/>
  <c r="AY142" i="66"/>
  <c r="BB7" i="65"/>
  <c r="BF102" i="65"/>
  <c r="BF90" i="65"/>
  <c r="BG90" i="65"/>
  <c r="BF38" i="65"/>
  <c r="BF77" i="65" s="1"/>
  <c r="BF146" i="66"/>
  <c r="AB6" i="65"/>
  <c r="AB75" i="65"/>
  <c r="AA7" i="65"/>
  <c r="AD19" i="65"/>
  <c r="AD14" i="65" s="1"/>
  <c r="AD76" i="65" s="1"/>
  <c r="AE90" i="65"/>
  <c r="AE38" i="65"/>
  <c r="AE77" i="65" s="1"/>
  <c r="AE146" i="66"/>
  <c r="AF142" i="66"/>
  <c r="AI7" i="65"/>
  <c r="AM90" i="65"/>
  <c r="AM38" i="65"/>
  <c r="AM77" i="65" s="1"/>
  <c r="AM146" i="66"/>
  <c r="AN142" i="66"/>
  <c r="AQ7" i="65"/>
  <c r="AU90" i="65"/>
  <c r="AU38" i="65"/>
  <c r="AU77" i="65" s="1"/>
  <c r="AU146" i="66"/>
  <c r="AV91" i="65"/>
  <c r="AV142" i="66"/>
  <c r="AY7" i="65"/>
  <c r="BB19" i="65"/>
  <c r="BB14" i="65" s="1"/>
  <c r="BB76" i="65" s="1"/>
  <c r="BC90" i="65"/>
  <c r="BC102" i="65"/>
  <c r="BC146" i="66"/>
  <c r="BD103" i="65"/>
  <c r="BD91" i="65"/>
  <c r="BD142" i="66"/>
  <c r="AM19" i="65"/>
  <c r="AM14" i="65" s="1"/>
  <c r="AM76" i="65" s="1"/>
  <c r="AB90" i="65"/>
  <c r="AB38" i="65"/>
  <c r="AB77" i="65" s="1"/>
  <c r="AB146" i="66"/>
  <c r="AC91" i="65"/>
  <c r="AC142" i="66"/>
  <c r="AE19" i="65"/>
  <c r="AE14" i="65" s="1"/>
  <c r="AE76" i="65" s="1"/>
  <c r="AF7" i="65"/>
  <c r="AJ90" i="65"/>
  <c r="AJ38" i="65"/>
  <c r="AJ77" i="65" s="1"/>
  <c r="AJ146" i="66"/>
  <c r="AK91" i="65"/>
  <c r="AK142" i="66"/>
  <c r="AN7" i="65"/>
  <c r="AR90" i="65"/>
  <c r="AR38" i="65"/>
  <c r="AR77" i="65" s="1"/>
  <c r="AR146" i="66"/>
  <c r="AS91" i="65"/>
  <c r="AS142" i="66"/>
  <c r="AU19" i="65"/>
  <c r="AU14" i="65" s="1"/>
  <c r="AU76" i="65" s="1"/>
  <c r="AV7" i="65"/>
  <c r="AY19" i="65"/>
  <c r="AY14" i="65" s="1"/>
  <c r="AY76" i="65" s="1"/>
  <c r="AZ102" i="65"/>
  <c r="AZ90" i="65"/>
  <c r="AZ38" i="65"/>
  <c r="AZ77" i="65" s="1"/>
  <c r="AZ146" i="66"/>
  <c r="BA103" i="65"/>
  <c r="BA91" i="65"/>
  <c r="BA142" i="66"/>
  <c r="BD7" i="65"/>
  <c r="AN146" i="66"/>
  <c r="AC7" i="65"/>
  <c r="AF19" i="65"/>
  <c r="AF14" i="65" s="1"/>
  <c r="AF76" i="65" s="1"/>
  <c r="AG90" i="65"/>
  <c r="AG146" i="66"/>
  <c r="AH91" i="65"/>
  <c r="AH142" i="66"/>
  <c r="AK7" i="65"/>
  <c r="AO90" i="65"/>
  <c r="AO146" i="66"/>
  <c r="AP91" i="65"/>
  <c r="AP142" i="66"/>
  <c r="AW90" i="65"/>
  <c r="AW146" i="66"/>
  <c r="D10" i="112"/>
  <c r="T10" i="112" s="1"/>
  <c r="BG103" i="65"/>
  <c r="AX91" i="65"/>
  <c r="AX142" i="66"/>
  <c r="BD19" i="65"/>
  <c r="BD14" i="65" s="1"/>
  <c r="BD76" i="65" s="1"/>
  <c r="BE102" i="65"/>
  <c r="BE90" i="65"/>
  <c r="BE38" i="65"/>
  <c r="BE77" i="65" s="1"/>
  <c r="BE146" i="66"/>
  <c r="BG91" i="65"/>
  <c r="BF91" i="65"/>
  <c r="BF103" i="65"/>
  <c r="BF142" i="66"/>
  <c r="AD90" i="65"/>
  <c r="AD38" i="65"/>
  <c r="AD77" i="65" s="1"/>
  <c r="AD146" i="66"/>
  <c r="AE91" i="65"/>
  <c r="AE142" i="66"/>
  <c r="AH7" i="65"/>
  <c r="AL90" i="65"/>
  <c r="AL38" i="65"/>
  <c r="AL77" i="65" s="1"/>
  <c r="AL146" i="66"/>
  <c r="AM91" i="65"/>
  <c r="AM142" i="66"/>
  <c r="AP7" i="65"/>
  <c r="AT90" i="65"/>
  <c r="AT146" i="66"/>
  <c r="AU91" i="65"/>
  <c r="AU142" i="66"/>
  <c r="AX7" i="65"/>
  <c r="BA19" i="65"/>
  <c r="BA14" i="65" s="1"/>
  <c r="BA76" i="65" s="1"/>
  <c r="BB90" i="65"/>
  <c r="BB102" i="65"/>
  <c r="BB38" i="65"/>
  <c r="BB77" i="65" s="1"/>
  <c r="BB146" i="66"/>
  <c r="BB77" i="66"/>
  <c r="BB145" i="66" s="1"/>
  <c r="BC91" i="65"/>
  <c r="BC103" i="65"/>
  <c r="BC142" i="66"/>
  <c r="BF7" i="65"/>
  <c r="AO142" i="66"/>
  <c r="AA146" i="66"/>
  <c r="AB91" i="65"/>
  <c r="AB142" i="66"/>
  <c r="AE7" i="65"/>
  <c r="AH19" i="65"/>
  <c r="AH14" i="65" s="1"/>
  <c r="AH76" i="65" s="1"/>
  <c r="AI146" i="66"/>
  <c r="AI159" i="66" s="1"/>
  <c r="AJ142" i="66"/>
  <c r="AM7" i="65"/>
  <c r="AQ146" i="66"/>
  <c r="AR142" i="66"/>
  <c r="AU7" i="65"/>
  <c r="AY102" i="65"/>
  <c r="AY90" i="65"/>
  <c r="AY38" i="65"/>
  <c r="AY77" i="65" s="1"/>
  <c r="AY146" i="66"/>
  <c r="AZ91" i="65"/>
  <c r="AZ103" i="65"/>
  <c r="AZ142" i="66"/>
  <c r="BC7" i="65"/>
  <c r="AV38" i="65"/>
  <c r="AV77" i="65" s="1"/>
  <c r="AV146" i="66"/>
  <c r="AW142" i="66"/>
  <c r="AZ7" i="65"/>
  <c r="BC19" i="65"/>
  <c r="BC14" i="65" s="1"/>
  <c r="BC76" i="65" s="1"/>
  <c r="BD102" i="65"/>
  <c r="BD90" i="65"/>
  <c r="BD38" i="65"/>
  <c r="BD77" i="65" s="1"/>
  <c r="BD101" i="65" s="1"/>
  <c r="BD146" i="66"/>
  <c r="BE103" i="65"/>
  <c r="BE91" i="65"/>
  <c r="BE142" i="66"/>
  <c r="AF146" i="66"/>
  <c r="AF159" i="66" s="1"/>
  <c r="AG142" i="66"/>
  <c r="AC90" i="65"/>
  <c r="AC146" i="66"/>
  <c r="AD142" i="66"/>
  <c r="AG7" i="65"/>
  <c r="AJ19" i="65"/>
  <c r="AJ14" i="65" s="1"/>
  <c r="AJ76" i="65" s="1"/>
  <c r="AK90" i="65"/>
  <c r="AK146" i="66"/>
  <c r="AL91" i="65"/>
  <c r="AL142" i="66"/>
  <c r="AN19" i="65"/>
  <c r="AN14" i="65" s="1"/>
  <c r="AN76" i="65" s="1"/>
  <c r="AN88" i="65" s="1"/>
  <c r="AO7" i="65"/>
  <c r="AR19" i="65"/>
  <c r="AR14" i="65" s="1"/>
  <c r="AR76" i="65" s="1"/>
  <c r="AS146" i="66"/>
  <c r="AT142" i="66"/>
  <c r="AV19" i="65"/>
  <c r="AV14" i="65" s="1"/>
  <c r="AV76" i="65" s="1"/>
  <c r="AW7" i="65"/>
  <c r="AZ19" i="65"/>
  <c r="AZ14" i="65" s="1"/>
  <c r="AZ76" i="65" s="1"/>
  <c r="BA90" i="65"/>
  <c r="BA102" i="65"/>
  <c r="BA38" i="65"/>
  <c r="BA77" i="65" s="1"/>
  <c r="BA146" i="66"/>
  <c r="BB103" i="65"/>
  <c r="BB91" i="65"/>
  <c r="BB142" i="66"/>
  <c r="BE7" i="65"/>
  <c r="AJ89" i="65" l="1"/>
  <c r="AU89" i="65"/>
  <c r="AT89" i="65"/>
  <c r="AB89" i="65"/>
  <c r="AA77" i="66"/>
  <c r="AA145" i="66" s="1"/>
  <c r="AT19" i="65"/>
  <c r="AT14" i="65" s="1"/>
  <c r="AT76" i="65" s="1"/>
  <c r="AU88" i="65" s="1"/>
  <c r="BE19" i="65"/>
  <c r="BE14" i="65" s="1"/>
  <c r="BE76" i="65" s="1"/>
  <c r="BF88" i="65" s="1"/>
  <c r="AS159" i="66"/>
  <c r="AF88" i="65"/>
  <c r="AH89" i="65"/>
  <c r="AF89" i="65"/>
  <c r="AL19" i="65"/>
  <c r="AL14" i="65" s="1"/>
  <c r="AL76" i="65" s="1"/>
  <c r="AV77" i="66"/>
  <c r="AV145" i="66" s="1"/>
  <c r="AK159" i="66"/>
  <c r="AQ77" i="66"/>
  <c r="AQ145" i="66" s="1"/>
  <c r="AD77" i="66"/>
  <c r="AD145" i="66" s="1"/>
  <c r="AN159" i="66"/>
  <c r="AK77" i="66"/>
  <c r="AK145" i="66" s="1"/>
  <c r="AV159" i="66"/>
  <c r="AY77" i="66"/>
  <c r="AY145" i="66" s="1"/>
  <c r="AK7" i="66"/>
  <c r="AK6" i="66" s="1"/>
  <c r="AG89" i="65"/>
  <c r="AV88" i="65"/>
  <c r="AI89" i="65"/>
  <c r="AC77" i="66"/>
  <c r="AC145" i="66" s="1"/>
  <c r="AR6" i="65"/>
  <c r="AT77" i="66"/>
  <c r="AT145" i="66" s="1"/>
  <c r="AK89" i="65"/>
  <c r="AJ75" i="65"/>
  <c r="AX19" i="65"/>
  <c r="AX14" i="65" s="1"/>
  <c r="AX76" i="65" s="1"/>
  <c r="BA100" i="65" s="1"/>
  <c r="BA75" i="65"/>
  <c r="AS75" i="65"/>
  <c r="AS87" i="65" s="1"/>
  <c r="AG77" i="66"/>
  <c r="AG145" i="66" s="1"/>
  <c r="AR89" i="65"/>
  <c r="AE7" i="66"/>
  <c r="AE6" i="66" s="1"/>
  <c r="AC159" i="66"/>
  <c r="AS19" i="65"/>
  <c r="AS14" i="65" s="1"/>
  <c r="AS76" i="65" s="1"/>
  <c r="AV26" i="66"/>
  <c r="AV14" i="66" s="1"/>
  <c r="AV144" i="66" s="1"/>
  <c r="AC19" i="65"/>
  <c r="AC14" i="65" s="1"/>
  <c r="AC76" i="65" s="1"/>
  <c r="AD88" i="65" s="1"/>
  <c r="AS89" i="65"/>
  <c r="AC89" i="65"/>
  <c r="AH7" i="66"/>
  <c r="AH6" i="66" s="1"/>
  <c r="AB79" i="66"/>
  <c r="AQ19" i="65"/>
  <c r="AQ14" i="65" s="1"/>
  <c r="AQ76" i="65" s="1"/>
  <c r="AR88" i="65" s="1"/>
  <c r="AG79" i="66"/>
  <c r="AF26" i="66"/>
  <c r="AF14" i="66" s="1"/>
  <c r="AF144" i="66" s="1"/>
  <c r="AQ159" i="66"/>
  <c r="BD79" i="66"/>
  <c r="AS77" i="66"/>
  <c r="AS145" i="66" s="1"/>
  <c r="AN26" i="66"/>
  <c r="AN14" i="66" s="1"/>
  <c r="AN144" i="66" s="1"/>
  <c r="AM7" i="66"/>
  <c r="AM143" i="66" s="1"/>
  <c r="AI79" i="66"/>
  <c r="AQ89" i="65"/>
  <c r="AI77" i="66"/>
  <c r="AI145" i="66" s="1"/>
  <c r="AH88" i="65"/>
  <c r="AE11" i="70"/>
  <c r="AE19" i="70" s="1"/>
  <c r="AC7" i="66"/>
  <c r="AC6" i="66" s="1"/>
  <c r="AN89" i="65"/>
  <c r="AW79" i="66"/>
  <c r="AN7" i="66"/>
  <c r="AN6" i="66" s="1"/>
  <c r="AD89" i="65"/>
  <c r="AO77" i="66"/>
  <c r="AO145" i="66" s="1"/>
  <c r="BC101" i="65"/>
  <c r="BD77" i="66"/>
  <c r="BD145" i="66" s="1"/>
  <c r="AV89" i="65"/>
  <c r="AL77" i="66"/>
  <c r="AL145" i="66" s="1"/>
  <c r="AO159" i="66"/>
  <c r="AA19" i="65"/>
  <c r="AA14" i="65" s="1"/>
  <c r="AA76" i="65" s="1"/>
  <c r="BC7" i="66"/>
  <c r="BC6" i="66" s="1"/>
  <c r="BA77" i="66"/>
  <c r="BA145" i="66" s="1"/>
  <c r="BB158" i="66" s="1"/>
  <c r="AB19" i="65"/>
  <c r="AB14" i="65" s="1"/>
  <c r="AB76" i="65" s="1"/>
  <c r="AY79" i="66"/>
  <c r="AP19" i="65"/>
  <c r="AP14" i="65" s="1"/>
  <c r="AP76" i="65" s="1"/>
  <c r="AD79" i="66"/>
  <c r="AK19" i="65"/>
  <c r="AK14" i="65" s="1"/>
  <c r="AK76" i="65" s="1"/>
  <c r="AK88" i="65" s="1"/>
  <c r="BE77" i="66"/>
  <c r="BE145" i="66" s="1"/>
  <c r="AW77" i="66"/>
  <c r="AW145" i="66" s="1"/>
  <c r="AI19" i="65"/>
  <c r="AI14" i="65" s="1"/>
  <c r="AI76" i="65" s="1"/>
  <c r="AJ88" i="65" s="1"/>
  <c r="BA88" i="65"/>
  <c r="AZ88" i="65"/>
  <c r="AZ100" i="65"/>
  <c r="BD159" i="66"/>
  <c r="BD172" i="66"/>
  <c r="BD26" i="66"/>
  <c r="BD14" i="66" s="1"/>
  <c r="BD144" i="66" s="1"/>
  <c r="AW11" i="70"/>
  <c r="AG11" i="70"/>
  <c r="AZ6" i="65"/>
  <c r="AZ5" i="65" s="1"/>
  <c r="AZ75" i="65"/>
  <c r="AY26" i="66"/>
  <c r="AY14" i="66" s="1"/>
  <c r="AY144" i="66" s="1"/>
  <c r="AX7" i="66"/>
  <c r="AQ79" i="66"/>
  <c r="AT79" i="66"/>
  <c r="AR147" i="66"/>
  <c r="AE75" i="65"/>
  <c r="AE6" i="65"/>
  <c r="AE5" i="65" s="1"/>
  <c r="AD26" i="66"/>
  <c r="AD14" i="66" s="1"/>
  <c r="AD144" i="66" s="1"/>
  <c r="BE79" i="66"/>
  <c r="BC147" i="66"/>
  <c r="AP75" i="65"/>
  <c r="AP6" i="65"/>
  <c r="AH11" i="70"/>
  <c r="AG159" i="66"/>
  <c r="AZ172" i="66"/>
  <c r="AZ159" i="66"/>
  <c r="AR159" i="66"/>
  <c r="AE88" i="65"/>
  <c r="AP7" i="66"/>
  <c r="BC159" i="66"/>
  <c r="BC172" i="66"/>
  <c r="AH79" i="66"/>
  <c r="AE77" i="66"/>
  <c r="AE145" i="66" s="1"/>
  <c r="BA79" i="66"/>
  <c r="AW88" i="65"/>
  <c r="AL11" i="70"/>
  <c r="AH77" i="66"/>
  <c r="AH145" i="66" s="1"/>
  <c r="AC79" i="66"/>
  <c r="BE11" i="70"/>
  <c r="BA89" i="65"/>
  <c r="BA101" i="65"/>
  <c r="BE75" i="65"/>
  <c r="BE6" i="65"/>
  <c r="AO11" i="70"/>
  <c r="BC11" i="70"/>
  <c r="AS7" i="66"/>
  <c r="BD7" i="66"/>
  <c r="AF7" i="66"/>
  <c r="AE147" i="66"/>
  <c r="AX147" i="66"/>
  <c r="AW159" i="66"/>
  <c r="AS11" i="70"/>
  <c r="AC6" i="65"/>
  <c r="AC75" i="65"/>
  <c r="AC87" i="65" s="1"/>
  <c r="AB26" i="66"/>
  <c r="AB14" i="66" s="1"/>
  <c r="AB144" i="66" s="1"/>
  <c r="BC79" i="66"/>
  <c r="AU79" i="66"/>
  <c r="AN11" i="70"/>
  <c r="AN15" i="70" s="1"/>
  <c r="AJ159" i="66"/>
  <c r="AE79" i="66"/>
  <c r="AB77" i="66"/>
  <c r="AB145" i="66" s="1"/>
  <c r="BF79" i="66"/>
  <c r="AY6" i="65"/>
  <c r="AY5" i="65" s="1"/>
  <c r="AY75" i="65"/>
  <c r="AX26" i="66"/>
  <c r="AX14" i="66" s="1"/>
  <c r="AX144" i="66" s="1"/>
  <c r="AI11" i="70"/>
  <c r="BF159" i="66"/>
  <c r="BF172" i="66"/>
  <c r="BG159" i="66"/>
  <c r="AS79" i="66"/>
  <c r="AG88" i="65"/>
  <c r="BD88" i="65"/>
  <c r="AW6" i="65"/>
  <c r="AW5" i="65" s="1"/>
  <c r="AW75" i="65"/>
  <c r="AG6" i="65"/>
  <c r="AG5" i="65" s="1"/>
  <c r="AG75" i="65"/>
  <c r="BE147" i="66"/>
  <c r="AY100" i="65"/>
  <c r="BG88" i="65"/>
  <c r="BC75" i="65"/>
  <c r="BC6" i="65"/>
  <c r="BC5" i="65" s="1"/>
  <c r="BB26" i="66"/>
  <c r="BB14" i="66" s="1"/>
  <c r="BB144" i="66" s="1"/>
  <c r="BB88" i="65"/>
  <c r="AY159" i="66"/>
  <c r="AY172" i="66"/>
  <c r="AM11" i="70"/>
  <c r="AM15" i="70" s="1"/>
  <c r="BB101" i="65"/>
  <c r="BB89" i="65"/>
  <c r="AU147" i="66"/>
  <c r="AO26" i="66"/>
  <c r="AO14" i="66" s="1"/>
  <c r="AO144" i="66" s="1"/>
  <c r="AO157" i="66" s="1"/>
  <c r="AH75" i="65"/>
  <c r="AH6" i="65"/>
  <c r="AH5" i="65" s="1"/>
  <c r="AI26" i="66"/>
  <c r="AI14" i="66" s="1"/>
  <c r="AI144" i="66" s="1"/>
  <c r="AB11" i="70"/>
  <c r="AA26" i="66"/>
  <c r="AA14" i="66" s="1"/>
  <c r="AA144" i="66" s="1"/>
  <c r="AZ79" i="66"/>
  <c r="AY7" i="66"/>
  <c r="AJ79" i="66"/>
  <c r="AO147" i="66"/>
  <c r="AN77" i="66"/>
  <c r="AN145" i="66" s="1"/>
  <c r="AO158" i="66" s="1"/>
  <c r="BA147" i="66"/>
  <c r="AZ77" i="66"/>
  <c r="AZ145" i="66" s="1"/>
  <c r="AR77" i="66"/>
  <c r="AR145" i="66" s="1"/>
  <c r="AN75" i="65"/>
  <c r="AN6" i="65"/>
  <c r="AN5" i="65" s="1"/>
  <c r="AM26" i="66"/>
  <c r="AM14" i="66" s="1"/>
  <c r="AM144" i="66" s="1"/>
  <c r="BD147" i="66"/>
  <c r="BC77" i="66"/>
  <c r="BC145" i="66" s="1"/>
  <c r="AQ11" i="70"/>
  <c r="AO7" i="66"/>
  <c r="AN147" i="66"/>
  <c r="AE89" i="65"/>
  <c r="AG147" i="66"/>
  <c r="AY147" i="66"/>
  <c r="AX159" i="66"/>
  <c r="D22" i="112"/>
  <c r="T22" i="112" s="1"/>
  <c r="BG172" i="66"/>
  <c r="AP159" i="66"/>
  <c r="AL75" i="65"/>
  <c r="AL6" i="65"/>
  <c r="AJ7" i="66"/>
  <c r="AI147" i="66"/>
  <c r="AA147" i="66"/>
  <c r="BA159" i="66"/>
  <c r="BA172" i="66"/>
  <c r="BF7" i="66"/>
  <c r="AR11" i="70"/>
  <c r="AU11" i="70"/>
  <c r="AM6" i="65"/>
  <c r="AM5" i="65" s="1"/>
  <c r="AM75" i="65"/>
  <c r="AL26" i="66"/>
  <c r="AL14" i="66" s="1"/>
  <c r="AL144" i="66" s="1"/>
  <c r="AB147" i="66"/>
  <c r="BF11" i="70"/>
  <c r="BF18" i="70" s="1"/>
  <c r="AV7" i="66"/>
  <c r="AL159" i="66"/>
  <c r="BF147" i="66"/>
  <c r="BE172" i="66"/>
  <c r="BE159" i="66"/>
  <c r="AR26" i="66"/>
  <c r="AR14" i="66" s="1"/>
  <c r="AR144" i="66" s="1"/>
  <c r="AK11" i="70"/>
  <c r="BB7" i="66"/>
  <c r="AS147" i="66"/>
  <c r="AJ77" i="66"/>
  <c r="AJ145" i="66" s="1"/>
  <c r="AC147" i="66"/>
  <c r="BE7" i="66"/>
  <c r="AU159" i="66"/>
  <c r="AI6" i="65"/>
  <c r="AI75" i="65"/>
  <c r="AG7" i="66"/>
  <c r="AF147" i="66"/>
  <c r="AA11" i="70"/>
  <c r="BF77" i="66"/>
  <c r="BF145" i="66" s="1"/>
  <c r="BB11" i="70"/>
  <c r="AZ7" i="66"/>
  <c r="AQ147" i="66"/>
  <c r="AD11" i="70"/>
  <c r="AB7" i="66"/>
  <c r="AO75" i="65"/>
  <c r="AO6" i="65"/>
  <c r="AG26" i="66"/>
  <c r="AG14" i="66" s="1"/>
  <c r="AG144" i="66" s="1"/>
  <c r="AI7" i="66"/>
  <c r="AH147" i="66"/>
  <c r="BD11" i="70"/>
  <c r="AZ89" i="65"/>
  <c r="AZ101" i="65"/>
  <c r="AV11" i="70"/>
  <c r="AT7" i="66"/>
  <c r="AF11" i="70"/>
  <c r="AF16" i="70" s="1"/>
  <c r="AD7" i="66"/>
  <c r="BC89" i="65"/>
  <c r="AX79" i="66"/>
  <c r="AQ75" i="65"/>
  <c r="AQ6" i="65"/>
  <c r="AP26" i="66"/>
  <c r="AP14" i="66" s="1"/>
  <c r="AP144" i="66" s="1"/>
  <c r="AJ5" i="65"/>
  <c r="AF77" i="66"/>
  <c r="AF145" i="66" s="1"/>
  <c r="AX77" i="66"/>
  <c r="AX145" i="66" s="1"/>
  <c r="AT11" i="70"/>
  <c r="AR7" i="66"/>
  <c r="AP77" i="66"/>
  <c r="AP145" i="66" s="1"/>
  <c r="AK26" i="66"/>
  <c r="AK14" i="66" s="1"/>
  <c r="AK144" i="66" s="1"/>
  <c r="AD147" i="66"/>
  <c r="BC88" i="65"/>
  <c r="AR5" i="65"/>
  <c r="BB147" i="66"/>
  <c r="AV79" i="66"/>
  <c r="AT147" i="66"/>
  <c r="AF79" i="66"/>
  <c r="AJ11" i="70"/>
  <c r="AJ18" i="70" s="1"/>
  <c r="AQ26" i="66"/>
  <c r="AQ14" i="66" s="1"/>
  <c r="AQ144" i="66" s="1"/>
  <c r="BB79" i="66"/>
  <c r="AZ147" i="66"/>
  <c r="AU75" i="65"/>
  <c r="AU6" i="65"/>
  <c r="AU5" i="65" s="1"/>
  <c r="AT26" i="66"/>
  <c r="AT14" i="66" s="1"/>
  <c r="AT144" i="66" s="1"/>
  <c r="BF75" i="65"/>
  <c r="BG87" i="65" s="1"/>
  <c r="BF6" i="65"/>
  <c r="BF5" i="65" s="1"/>
  <c r="BE26" i="66"/>
  <c r="BE14" i="66" s="1"/>
  <c r="BE144" i="66" s="1"/>
  <c r="AX11" i="70"/>
  <c r="AO79" i="66"/>
  <c r="AL158" i="66"/>
  <c r="AD159" i="66"/>
  <c r="BA11" i="70"/>
  <c r="AW89" i="65"/>
  <c r="AK75" i="65"/>
  <c r="AK6" i="65"/>
  <c r="AM79" i="66"/>
  <c r="AK147" i="66"/>
  <c r="AU77" i="66"/>
  <c r="AU145" i="66" s="1"/>
  <c r="AM159" i="66"/>
  <c r="AH26" i="66"/>
  <c r="AH14" i="66" s="1"/>
  <c r="AH144" i="66" s="1"/>
  <c r="AA75" i="65"/>
  <c r="AB87" i="65" s="1"/>
  <c r="AA6" i="65"/>
  <c r="AA79" i="66"/>
  <c r="BB6" i="65"/>
  <c r="BB5" i="65" s="1"/>
  <c r="BB75" i="65"/>
  <c r="BA26" i="66"/>
  <c r="BA14" i="66" s="1"/>
  <c r="BA144" i="66" s="1"/>
  <c r="AO19" i="65"/>
  <c r="AO14" i="65" s="1"/>
  <c r="AO76" i="65" s="1"/>
  <c r="AO88" i="65" s="1"/>
  <c r="AD6" i="65"/>
  <c r="AD5" i="65" s="1"/>
  <c r="AD75" i="65"/>
  <c r="AC26" i="66"/>
  <c r="AC14" i="66" s="1"/>
  <c r="AC144" i="66" s="1"/>
  <c r="AU7" i="66"/>
  <c r="AN79" i="66"/>
  <c r="AL147" i="66"/>
  <c r="AZ11" i="70"/>
  <c r="BA7" i="66"/>
  <c r="AY89" i="65"/>
  <c r="AY101" i="65"/>
  <c r="AL79" i="66"/>
  <c r="AJ147" i="66"/>
  <c r="BB172" i="66"/>
  <c r="BB159" i="66"/>
  <c r="AP11" i="70"/>
  <c r="AR79" i="66"/>
  <c r="AP147" i="66"/>
  <c r="AA7" i="66"/>
  <c r="BD75" i="65"/>
  <c r="BD6" i="65"/>
  <c r="BD5" i="65" s="1"/>
  <c r="BC26" i="66"/>
  <c r="BC14" i="66" s="1"/>
  <c r="BC144" i="66" s="1"/>
  <c r="AV6" i="65"/>
  <c r="AV5" i="65" s="1"/>
  <c r="AV75" i="65"/>
  <c r="AU26" i="66"/>
  <c r="AU14" i="66" s="1"/>
  <c r="AU144" i="66" s="1"/>
  <c r="AL7" i="66"/>
  <c r="AF75" i="65"/>
  <c r="AF6" i="65"/>
  <c r="AF5" i="65" s="1"/>
  <c r="AE26" i="66"/>
  <c r="AE14" i="66" s="1"/>
  <c r="AE144" i="66" s="1"/>
  <c r="BF26" i="66"/>
  <c r="BF14" i="66" s="1"/>
  <c r="BF144" i="66" s="1"/>
  <c r="BD89" i="65"/>
  <c r="AV147" i="66"/>
  <c r="AE159" i="66"/>
  <c r="BG89" i="65"/>
  <c r="BF101" i="65"/>
  <c r="BF89" i="65"/>
  <c r="AT75" i="65"/>
  <c r="AT6" i="65"/>
  <c r="AT5" i="65" s="1"/>
  <c r="AS26" i="66"/>
  <c r="AS14" i="66" s="1"/>
  <c r="AS144" i="66" s="1"/>
  <c r="AH159" i="66"/>
  <c r="AW147" i="66"/>
  <c r="AX6" i="65"/>
  <c r="AX75" i="65"/>
  <c r="BG99" i="65" s="1"/>
  <c r="AW26" i="66"/>
  <c r="AW14" i="66" s="1"/>
  <c r="AW144" i="66" s="1"/>
  <c r="AW157" i="66" s="1"/>
  <c r="AT159" i="66"/>
  <c r="AO20" i="70"/>
  <c r="AM147" i="66"/>
  <c r="AM89" i="65"/>
  <c r="AL89" i="65"/>
  <c r="BE89" i="65"/>
  <c r="BE101" i="65"/>
  <c r="BA5" i="65"/>
  <c r="AZ26" i="66"/>
  <c r="AZ14" i="66" s="1"/>
  <c r="AZ144" i="66" s="1"/>
  <c r="AQ7" i="66"/>
  <c r="AJ26" i="66"/>
  <c r="AJ14" i="66" s="1"/>
  <c r="AJ144" i="66" s="1"/>
  <c r="AC11" i="70"/>
  <c r="AB159" i="66"/>
  <c r="AY11" i="70"/>
  <c r="AW7" i="66"/>
  <c r="AP79" i="66"/>
  <c r="AM77" i="66"/>
  <c r="AM145" i="66" s="1"/>
  <c r="AX89" i="65"/>
  <c r="D8" i="112"/>
  <c r="T8" i="112" s="1"/>
  <c r="BG101" i="65"/>
  <c r="AK79" i="66"/>
  <c r="AH143" i="66" l="1"/>
  <c r="AX5" i="65"/>
  <c r="AW19" i="70"/>
  <c r="AV160" i="66"/>
  <c r="AJ158" i="66"/>
  <c r="AW158" i="66"/>
  <c r="BB100" i="65"/>
  <c r="AO17" i="70"/>
  <c r="AM158" i="66"/>
  <c r="AI18" i="70"/>
  <c r="AY158" i="66"/>
  <c r="AI5" i="65"/>
  <c r="AL18" i="70"/>
  <c r="BD100" i="65"/>
  <c r="BF100" i="65"/>
  <c r="BE5" i="65"/>
  <c r="BE100" i="65"/>
  <c r="BE88" i="65"/>
  <c r="BC100" i="65"/>
  <c r="AO16" i="70"/>
  <c r="AY88" i="65"/>
  <c r="AT88" i="65"/>
  <c r="AG157" i="66"/>
  <c r="AF160" i="66"/>
  <c r="AP158" i="66"/>
  <c r="BA158" i="66"/>
  <c r="AE15" i="70"/>
  <c r="AN157" i="66"/>
  <c r="AB158" i="66"/>
  <c r="AJ157" i="66"/>
  <c r="AL88" i="65"/>
  <c r="AT16" i="70"/>
  <c r="AD18" i="70"/>
  <c r="AR158" i="66"/>
  <c r="AU158" i="66"/>
  <c r="AS160" i="66"/>
  <c r="AS157" i="66"/>
  <c r="AM88" i="65"/>
  <c r="AT87" i="65"/>
  <c r="AO87" i="65"/>
  <c r="AL5" i="65"/>
  <c r="AK5" i="65"/>
  <c r="AK7" i="118" s="1"/>
  <c r="AB5" i="65"/>
  <c r="AX88" i="65"/>
  <c r="BG100" i="65"/>
  <c r="AA17" i="70"/>
  <c r="AQ5" i="65"/>
  <c r="AQ7" i="117" s="1"/>
  <c r="AR18" i="70"/>
  <c r="AN143" i="66"/>
  <c r="AN156" i="66" s="1"/>
  <c r="AC157" i="66"/>
  <c r="AA5" i="65"/>
  <c r="AA7" i="118" s="1"/>
  <c r="AA10" i="118" s="1"/>
  <c r="BE17" i="70"/>
  <c r="BE20" i="70"/>
  <c r="AE158" i="66"/>
  <c r="BE19" i="70"/>
  <c r="AE17" i="70"/>
  <c r="AD158" i="66"/>
  <c r="AO19" i="70"/>
  <c r="AL17" i="70"/>
  <c r="AR17" i="70"/>
  <c r="AQ87" i="65"/>
  <c r="AK143" i="66"/>
  <c r="BC143" i="66"/>
  <c r="AK87" i="65"/>
  <c r="AW20" i="70"/>
  <c r="AW16" i="70"/>
  <c r="D7" i="112"/>
  <c r="T7" i="112" s="1"/>
  <c r="AW17" i="70"/>
  <c r="AL19" i="70"/>
  <c r="AF87" i="65"/>
  <c r="AR16" i="70"/>
  <c r="AR19" i="70"/>
  <c r="AS19" i="70"/>
  <c r="AB160" i="66"/>
  <c r="AR15" i="70"/>
  <c r="AH158" i="66"/>
  <c r="AP5" i="65"/>
  <c r="BA87" i="65"/>
  <c r="BE171" i="66"/>
  <c r="AN5" i="66"/>
  <c r="AD87" i="65"/>
  <c r="BD20" i="70"/>
  <c r="AH19" i="70"/>
  <c r="AQ88" i="65"/>
  <c r="AB88" i="65"/>
  <c r="AE157" i="66"/>
  <c r="BE158" i="66"/>
  <c r="AE143" i="66"/>
  <c r="AE20" i="70"/>
  <c r="BE18" i="70"/>
  <c r="AM20" i="70"/>
  <c r="AQ17" i="70"/>
  <c r="BB20" i="70"/>
  <c r="AM17" i="70"/>
  <c r="BF17" i="70"/>
  <c r="AE16" i="70"/>
  <c r="AU20" i="70"/>
  <c r="AH20" i="70"/>
  <c r="AH16" i="70"/>
  <c r="AT158" i="66"/>
  <c r="AX19" i="70"/>
  <c r="BC17" i="70"/>
  <c r="AI20" i="70"/>
  <c r="BC19" i="70"/>
  <c r="AK158" i="66"/>
  <c r="AS20" i="70"/>
  <c r="AG16" i="70"/>
  <c r="AG20" i="70"/>
  <c r="AS88" i="65"/>
  <c r="AN17" i="70"/>
  <c r="AU17" i="70"/>
  <c r="AN16" i="70"/>
  <c r="BA171" i="66"/>
  <c r="AF158" i="66"/>
  <c r="AC143" i="66"/>
  <c r="AG17" i="70"/>
  <c r="BC20" i="70"/>
  <c r="AS5" i="65"/>
  <c r="AS7" i="118" s="1"/>
  <c r="AS16" i="70"/>
  <c r="AW18" i="70"/>
  <c r="AU19" i="70"/>
  <c r="BF19" i="70"/>
  <c r="AQ157" i="66"/>
  <c r="AG19" i="70"/>
  <c r="AI87" i="65"/>
  <c r="AG18" i="70"/>
  <c r="AM6" i="66"/>
  <c r="AM5" i="66" s="1"/>
  <c r="AY15" i="70"/>
  <c r="AW160" i="66"/>
  <c r="AH160" i="66"/>
  <c r="AC5" i="65"/>
  <c r="AC7" i="117" s="1"/>
  <c r="AK160" i="66"/>
  <c r="BB16" i="70"/>
  <c r="AP19" i="70"/>
  <c r="AP15" i="70"/>
  <c r="BB18" i="70"/>
  <c r="BB15" i="70"/>
  <c r="AN18" i="70"/>
  <c r="AT15" i="70"/>
  <c r="AC5" i="66"/>
  <c r="AH17" i="70"/>
  <c r="AL160" i="66"/>
  <c r="AK19" i="70"/>
  <c r="AG15" i="70"/>
  <c r="AK17" i="70"/>
  <c r="AK16" i="70"/>
  <c r="AZ15" i="70"/>
  <c r="AD17" i="70"/>
  <c r="BD15" i="70"/>
  <c r="AK15" i="70"/>
  <c r="AM87" i="65"/>
  <c r="AQ15" i="70"/>
  <c r="AI88" i="65"/>
  <c r="AP160" i="66"/>
  <c r="AZ18" i="70"/>
  <c r="AI19" i="70"/>
  <c r="AU87" i="65"/>
  <c r="AD160" i="66"/>
  <c r="AV158" i="66"/>
  <c r="AB17" i="70"/>
  <c r="AB19" i="70"/>
  <c r="AE18" i="70"/>
  <c r="AK5" i="66"/>
  <c r="AB20" i="70"/>
  <c r="AJ160" i="66"/>
  <c r="AH157" i="66"/>
  <c r="AJ19" i="70"/>
  <c r="BA15" i="70"/>
  <c r="AM16" i="70"/>
  <c r="AP157" i="66"/>
  <c r="AT17" i="70"/>
  <c r="AZ19" i="70"/>
  <c r="AI17" i="70"/>
  <c r="BC16" i="70"/>
  <c r="BB17" i="70"/>
  <c r="AI158" i="66"/>
  <c r="AO18" i="70"/>
  <c r="AU16" i="70"/>
  <c r="AI16" i="70"/>
  <c r="AU15" i="70"/>
  <c r="AH87" i="65"/>
  <c r="AC88" i="65"/>
  <c r="BC157" i="66"/>
  <c r="BC170" i="66"/>
  <c r="BD7" i="118"/>
  <c r="BD7" i="117"/>
  <c r="AM160" i="66"/>
  <c r="BF170" i="66"/>
  <c r="BF157" i="66"/>
  <c r="BG157" i="66"/>
  <c r="BA17" i="70"/>
  <c r="AY157" i="66"/>
  <c r="AY170" i="66"/>
  <c r="BE170" i="66"/>
  <c r="BE157" i="66"/>
  <c r="AY20" i="70"/>
  <c r="AE5" i="66"/>
  <c r="AJ16" i="70"/>
  <c r="AK157" i="66"/>
  <c r="BD171" i="66"/>
  <c r="BG171" i="66"/>
  <c r="D21" i="112"/>
  <c r="T21" i="112" s="1"/>
  <c r="AX158" i="66"/>
  <c r="AZ17" i="70"/>
  <c r="AV143" i="66"/>
  <c r="AV6" i="66"/>
  <c r="AV5" i="66" s="1"/>
  <c r="AO160" i="66"/>
  <c r="AB15" i="70"/>
  <c r="AQ20" i="70"/>
  <c r="AC19" i="70"/>
  <c r="AI15" i="70"/>
  <c r="AM19" i="70"/>
  <c r="AN19" i="70"/>
  <c r="AK18" i="70"/>
  <c r="BC15" i="70"/>
  <c r="AH18" i="70"/>
  <c r="AO15" i="70"/>
  <c r="BE7" i="117"/>
  <c r="BE7" i="118"/>
  <c r="AP16" i="70"/>
  <c r="BE15" i="70"/>
  <c r="AC16" i="70"/>
  <c r="AP87" i="65"/>
  <c r="AV20" i="70"/>
  <c r="AQ6" i="66"/>
  <c r="AQ5" i="66" s="1"/>
  <c r="AQ143" i="66"/>
  <c r="AT7" i="118"/>
  <c r="AT7" i="117"/>
  <c r="AY16" i="70"/>
  <c r="BF7" i="118"/>
  <c r="BF7" i="117"/>
  <c r="AA20" i="70"/>
  <c r="AD20" i="70"/>
  <c r="AT160" i="66"/>
  <c r="AT6" i="66"/>
  <c r="AT5" i="66" s="1"/>
  <c r="AT143" i="66"/>
  <c r="AZ20" i="70"/>
  <c r="AO5" i="65"/>
  <c r="AB143" i="66"/>
  <c r="AB6" i="66"/>
  <c r="AB5" i="66" s="1"/>
  <c r="AQ18" i="70"/>
  <c r="AV17" i="70"/>
  <c r="AY173" i="66"/>
  <c r="AY160" i="66"/>
  <c r="BA20" i="70"/>
  <c r="AF19" i="70"/>
  <c r="AS158" i="66"/>
  <c r="AB18" i="70"/>
  <c r="AY99" i="65"/>
  <c r="AY87" i="65"/>
  <c r="AV18" i="70"/>
  <c r="AS18" i="70"/>
  <c r="BE99" i="65"/>
  <c r="BE87" i="65"/>
  <c r="BC18" i="70"/>
  <c r="AT18" i="70"/>
  <c r="BD16" i="70"/>
  <c r="BC173" i="66"/>
  <c r="BC160" i="66"/>
  <c r="AW15" i="70"/>
  <c r="AX16" i="70"/>
  <c r="AC15" i="70"/>
  <c r="D6" i="112"/>
  <c r="T6" i="112" s="1"/>
  <c r="AX87" i="65"/>
  <c r="AU6" i="66"/>
  <c r="AU5" i="66" s="1"/>
  <c r="AU143" i="66"/>
  <c r="AX15" i="70"/>
  <c r="BF99" i="65"/>
  <c r="BF87" i="65"/>
  <c r="AH5" i="66"/>
  <c r="AD6" i="66"/>
  <c r="AD5" i="66" s="1"/>
  <c r="AD143" i="66"/>
  <c r="AC160" i="66"/>
  <c r="BA18" i="70"/>
  <c r="AJ143" i="66"/>
  <c r="AJ6" i="66"/>
  <c r="AJ5" i="66" s="1"/>
  <c r="AO143" i="66"/>
  <c r="AO6" i="66"/>
  <c r="AO5" i="66" s="1"/>
  <c r="AY143" i="66"/>
  <c r="AY6" i="66"/>
  <c r="AY5" i="66" s="1"/>
  <c r="AI157" i="66"/>
  <c r="BB19" i="70"/>
  <c r="BB170" i="66"/>
  <c r="BB157" i="66"/>
  <c r="AC18" i="70"/>
  <c r="AD16" i="70"/>
  <c r="AY7" i="118"/>
  <c r="AY7" i="117"/>
  <c r="AS15" i="70"/>
  <c r="D23" i="112"/>
  <c r="T23" i="112" s="1"/>
  <c r="AX160" i="66"/>
  <c r="BG173" i="66"/>
  <c r="AD19" i="70"/>
  <c r="AS143" i="66"/>
  <c r="AS6" i="66"/>
  <c r="AS5" i="66" s="1"/>
  <c r="AL15" i="70"/>
  <c r="BD18" i="70"/>
  <c r="AZ16" i="70"/>
  <c r="AX7" i="117"/>
  <c r="AX7" i="118"/>
  <c r="AF7" i="117"/>
  <c r="AF7" i="118"/>
  <c r="BB173" i="66"/>
  <c r="BB160" i="66"/>
  <c r="AI143" i="66"/>
  <c r="AI156" i="66" s="1"/>
  <c r="AI6" i="66"/>
  <c r="AI5" i="66" s="1"/>
  <c r="BG158" i="66"/>
  <c r="BF158" i="66"/>
  <c r="BF171" i="66"/>
  <c r="AJ87" i="65"/>
  <c r="BD19" i="70"/>
  <c r="AJ17" i="70"/>
  <c r="AG160" i="66"/>
  <c r="AY17" i="70"/>
  <c r="AH7" i="118"/>
  <c r="AH7" i="117"/>
  <c r="AY18" i="70"/>
  <c r="AM18" i="70"/>
  <c r="BC7" i="117"/>
  <c r="BC7" i="118"/>
  <c r="AF157" i="66"/>
  <c r="AK20" i="70"/>
  <c r="AS17" i="70"/>
  <c r="BA19" i="70"/>
  <c r="AL16" i="70"/>
  <c r="AP143" i="66"/>
  <c r="AP6" i="66"/>
  <c r="AP5" i="66" s="1"/>
  <c r="AP17" i="70"/>
  <c r="AL20" i="70"/>
  <c r="AX143" i="66"/>
  <c r="AX6" i="66"/>
  <c r="AX5" i="66" s="1"/>
  <c r="BD170" i="66"/>
  <c r="BD157" i="66"/>
  <c r="AW6" i="66"/>
  <c r="AW5" i="66" s="1"/>
  <c r="AW143" i="66"/>
  <c r="AV157" i="66"/>
  <c r="AU157" i="66"/>
  <c r="AD7" i="117"/>
  <c r="AD7" i="118"/>
  <c r="AV87" i="65"/>
  <c r="AA143" i="66"/>
  <c r="AA6" i="66"/>
  <c r="AA5" i="66" s="1"/>
  <c r="AY19" i="70"/>
  <c r="AV19" i="70"/>
  <c r="BC5" i="66"/>
  <c r="BA170" i="66"/>
  <c r="BA157" i="66"/>
  <c r="AT157" i="66"/>
  <c r="AZ160" i="66"/>
  <c r="AZ173" i="66"/>
  <c r="AR87" i="65"/>
  <c r="AR7" i="118"/>
  <c r="AR7" i="117"/>
  <c r="AR6" i="66"/>
  <c r="AR5" i="66" s="1"/>
  <c r="AR143" i="66"/>
  <c r="AG143" i="66"/>
  <c r="AH156" i="66" s="1"/>
  <c r="AG6" i="66"/>
  <c r="AG5" i="66" s="1"/>
  <c r="BF20" i="70"/>
  <c r="BG160" i="66"/>
  <c r="BF160" i="66"/>
  <c r="BF173" i="66"/>
  <c r="BC158" i="66"/>
  <c r="BC171" i="66"/>
  <c r="AM157" i="66"/>
  <c r="AU160" i="66"/>
  <c r="BC99" i="65"/>
  <c r="BC87" i="65"/>
  <c r="AG87" i="65"/>
  <c r="AU18" i="70"/>
  <c r="BD143" i="66"/>
  <c r="BD6" i="66"/>
  <c r="BD5" i="66" s="1"/>
  <c r="BF16" i="70"/>
  <c r="AP18" i="70"/>
  <c r="AR20" i="70"/>
  <c r="AF18" i="70"/>
  <c r="AP88" i="65"/>
  <c r="AZ170" i="66"/>
  <c r="AZ157" i="66"/>
  <c r="AX20" i="70"/>
  <c r="AV7" i="117"/>
  <c r="AV7" i="118"/>
  <c r="BA99" i="65"/>
  <c r="AQ158" i="66"/>
  <c r="AX17" i="70"/>
  <c r="BB99" i="65"/>
  <c r="BB87" i="65"/>
  <c r="AV16" i="70"/>
  <c r="AU7" i="118"/>
  <c r="AU7" i="117"/>
  <c r="AQ16" i="70"/>
  <c r="AV15" i="70"/>
  <c r="AY171" i="66"/>
  <c r="AD15" i="70"/>
  <c r="BB143" i="66"/>
  <c r="BB6" i="66"/>
  <c r="BB5" i="66" s="1"/>
  <c r="AT19" i="70"/>
  <c r="AL157" i="66"/>
  <c r="AN7" i="118"/>
  <c r="AN7" i="117"/>
  <c r="AZ158" i="66"/>
  <c r="AZ171" i="66"/>
  <c r="AT20" i="70"/>
  <c r="AG7" i="118"/>
  <c r="AG7" i="117"/>
  <c r="AW87" i="65"/>
  <c r="AB157" i="66"/>
  <c r="AE160" i="66"/>
  <c r="BD17" i="70"/>
  <c r="BD158" i="66"/>
  <c r="BE16" i="70"/>
  <c r="AH15" i="70"/>
  <c r="AD157" i="66"/>
  <c r="AZ87" i="65"/>
  <c r="AZ99" i="65"/>
  <c r="AB16" i="70"/>
  <c r="BA7" i="117"/>
  <c r="BA7" i="118"/>
  <c r="BB7" i="117"/>
  <c r="BB7" i="118"/>
  <c r="AJ7" i="117"/>
  <c r="AJ7" i="118"/>
  <c r="AF15" i="70"/>
  <c r="AQ160" i="66"/>
  <c r="AA15" i="70"/>
  <c r="AR157" i="66"/>
  <c r="BF15" i="70"/>
  <c r="AA19" i="70"/>
  <c r="BF6" i="66"/>
  <c r="BF5" i="66" s="1"/>
  <c r="BF143" i="66"/>
  <c r="AC20" i="70"/>
  <c r="AL87" i="65"/>
  <c r="BD160" i="66"/>
  <c r="BD173" i="66"/>
  <c r="AN87" i="65"/>
  <c r="AG158" i="66"/>
  <c r="BE173" i="66"/>
  <c r="BE160" i="66"/>
  <c r="AW7" i="118"/>
  <c r="AW7" i="117"/>
  <c r="AP20" i="70"/>
  <c r="BG170" i="66"/>
  <c r="D20" i="112"/>
  <c r="T20" i="112" s="1"/>
  <c r="AX157" i="66"/>
  <c r="AA18" i="70"/>
  <c r="AF143" i="66"/>
  <c r="AF6" i="66"/>
  <c r="AF5" i="66" s="1"/>
  <c r="BB171" i="66"/>
  <c r="AE7" i="117"/>
  <c r="AE7" i="118"/>
  <c r="AQ19" i="70"/>
  <c r="AZ7" i="117"/>
  <c r="AZ7" i="118"/>
  <c r="AC158" i="66"/>
  <c r="AN20" i="70"/>
  <c r="AF20" i="70"/>
  <c r="AL143" i="66"/>
  <c r="AL6" i="66"/>
  <c r="AL5" i="66" s="1"/>
  <c r="BD87" i="65"/>
  <c r="BD99" i="65"/>
  <c r="BA6" i="66"/>
  <c r="BA5" i="66" s="1"/>
  <c r="BA143" i="66"/>
  <c r="AX18" i="70"/>
  <c r="AJ15" i="70"/>
  <c r="AJ20" i="70"/>
  <c r="AC17" i="70"/>
  <c r="AZ6" i="66"/>
  <c r="AZ5" i="66" s="1"/>
  <c r="AZ143" i="66"/>
  <c r="BE6" i="66"/>
  <c r="BE5" i="66" s="1"/>
  <c r="BE143" i="66"/>
  <c r="AA16" i="70"/>
  <c r="BA16" i="70"/>
  <c r="AM7" i="118"/>
  <c r="AM7" i="117"/>
  <c r="AI160" i="66"/>
  <c r="AN160" i="66"/>
  <c r="BA173" i="66"/>
  <c r="BA160" i="66"/>
  <c r="AN158" i="66"/>
  <c r="AF17" i="70"/>
  <c r="AE87" i="65"/>
  <c r="AR160" i="66"/>
  <c r="AQ7" i="118" l="1"/>
  <c r="AI7" i="118"/>
  <c r="AI7" i="117"/>
  <c r="AI10" i="117" s="1"/>
  <c r="AB7" i="117"/>
  <c r="AC20" i="117" s="1"/>
  <c r="AB7" i="118"/>
  <c r="AB20" i="118" s="1"/>
  <c r="AK7" i="117"/>
  <c r="AK10" i="117" s="1"/>
  <c r="AA7" i="117"/>
  <c r="AA10" i="117" s="1"/>
  <c r="BC169" i="66"/>
  <c r="AL156" i="66"/>
  <c r="BC156" i="66"/>
  <c r="AR21" i="70"/>
  <c r="BB21" i="70"/>
  <c r="AU21" i="70"/>
  <c r="AW156" i="66"/>
  <c r="AB156" i="66"/>
  <c r="AL7" i="117"/>
  <c r="AL10" i="117" s="1"/>
  <c r="AP7" i="117"/>
  <c r="AP10" i="117" s="1"/>
  <c r="AL7" i="118"/>
  <c r="AL20" i="118" s="1"/>
  <c r="AP7" i="118"/>
  <c r="AQ20" i="118" s="1"/>
  <c r="AG21" i="70"/>
  <c r="AO156" i="66"/>
  <c r="AE21" i="70"/>
  <c r="AZ21" i="70"/>
  <c r="AE156" i="66"/>
  <c r="AD21" i="70"/>
  <c r="AD156" i="66"/>
  <c r="AF156" i="66"/>
  <c r="AC156" i="66"/>
  <c r="AC7" i="118"/>
  <c r="AS7" i="117"/>
  <c r="AS10" i="117" s="1"/>
  <c r="AQ21" i="70"/>
  <c r="AH21" i="70"/>
  <c r="AW21" i="70"/>
  <c r="AY21" i="70"/>
  <c r="AO21" i="70"/>
  <c r="AN21" i="70"/>
  <c r="AR156" i="66"/>
  <c r="AZ156" i="66"/>
  <c r="AI21" i="70"/>
  <c r="BA21" i="70"/>
  <c r="AM21" i="70"/>
  <c r="BD21" i="70"/>
  <c r="AP156" i="66"/>
  <c r="AV21" i="70"/>
  <c r="AK21" i="70"/>
  <c r="AP21" i="70"/>
  <c r="AM156" i="66"/>
  <c r="AS21" i="70"/>
  <c r="AT21" i="70"/>
  <c r="AM10" i="117"/>
  <c r="BE156" i="66"/>
  <c r="BE169" i="66"/>
  <c r="AZ30" i="117"/>
  <c r="AZ20" i="117"/>
  <c r="AZ10" i="117"/>
  <c r="AE20" i="118"/>
  <c r="AE10" i="118"/>
  <c r="BB20" i="118"/>
  <c r="BB10" i="118"/>
  <c r="BB30" i="118"/>
  <c r="AD10" i="118"/>
  <c r="AH10" i="118"/>
  <c r="AH20" i="118"/>
  <c r="AF20" i="118"/>
  <c r="AF10" i="118"/>
  <c r="AY20" i="118"/>
  <c r="AY30" i="118"/>
  <c r="AY10" i="118"/>
  <c r="AO7" i="118"/>
  <c r="AO7" i="117"/>
  <c r="BF30" i="117"/>
  <c r="BF20" i="117"/>
  <c r="BG20" i="117"/>
  <c r="BF10" i="117"/>
  <c r="AM10" i="118"/>
  <c r="AE10" i="117"/>
  <c r="AE20" i="117"/>
  <c r="AW10" i="117"/>
  <c r="AW20" i="117"/>
  <c r="BF21" i="70"/>
  <c r="AA21" i="70"/>
  <c r="BA30" i="118"/>
  <c r="BA20" i="118"/>
  <c r="BA10" i="118"/>
  <c r="AN10" i="117"/>
  <c r="AN20" i="117"/>
  <c r="AK20" i="118"/>
  <c r="AK10" i="118"/>
  <c r="AR20" i="118"/>
  <c r="AR10" i="118"/>
  <c r="AD10" i="117"/>
  <c r="AD20" i="117"/>
  <c r="AC21" i="70"/>
  <c r="BF10" i="118"/>
  <c r="BG20" i="118"/>
  <c r="BF30" i="118"/>
  <c r="BF20" i="118"/>
  <c r="AT10" i="117"/>
  <c r="BD30" i="117"/>
  <c r="BD10" i="117"/>
  <c r="BD20" i="117"/>
  <c r="AW20" i="118"/>
  <c r="AW10" i="118"/>
  <c r="BA20" i="117"/>
  <c r="BA10" i="117"/>
  <c r="BA30" i="117"/>
  <c r="AN20" i="118"/>
  <c r="AN10" i="118"/>
  <c r="AQ10" i="118"/>
  <c r="AU10" i="117"/>
  <c r="AU20" i="117"/>
  <c r="BC10" i="118"/>
  <c r="BC20" i="118"/>
  <c r="BC30" i="118"/>
  <c r="AF10" i="117"/>
  <c r="AF20" i="117"/>
  <c r="AX21" i="70"/>
  <c r="AT156" i="66"/>
  <c r="AT10" i="118"/>
  <c r="AT20" i="118"/>
  <c r="AQ156" i="66"/>
  <c r="BE21" i="70"/>
  <c r="AB21" i="70"/>
  <c r="AV156" i="66"/>
  <c r="BD20" i="118"/>
  <c r="BD30" i="118"/>
  <c r="BD10" i="118"/>
  <c r="AS10" i="118"/>
  <c r="AS20" i="118"/>
  <c r="AJ21" i="70"/>
  <c r="BA169" i="66"/>
  <c r="BA156" i="66"/>
  <c r="BG156" i="66"/>
  <c r="BF169" i="66"/>
  <c r="BF156" i="66"/>
  <c r="AQ10" i="117"/>
  <c r="AU20" i="118"/>
  <c r="AU10" i="118"/>
  <c r="BD156" i="66"/>
  <c r="BD169" i="66"/>
  <c r="AB10" i="118"/>
  <c r="AB23" i="118" s="1"/>
  <c r="AZ169" i="66"/>
  <c r="BG169" i="66"/>
  <c r="AX156" i="66"/>
  <c r="D19" i="112"/>
  <c r="T19" i="112" s="1"/>
  <c r="BC20" i="117"/>
  <c r="BC30" i="117"/>
  <c r="BC10" i="117"/>
  <c r="BB20" i="117"/>
  <c r="BB30" i="117"/>
  <c r="BB10" i="117"/>
  <c r="AC10" i="117"/>
  <c r="AI10" i="118"/>
  <c r="AI20" i="118"/>
  <c r="AJ10" i="118"/>
  <c r="AJ20" i="118"/>
  <c r="AG10" i="117"/>
  <c r="AG20" i="117"/>
  <c r="AV10" i="118"/>
  <c r="AV20" i="118"/>
  <c r="AS156" i="66"/>
  <c r="AU156" i="66"/>
  <c r="BE10" i="118"/>
  <c r="BE20" i="118"/>
  <c r="BE30" i="118"/>
  <c r="AY169" i="66"/>
  <c r="AY156" i="66"/>
  <c r="AJ156" i="66"/>
  <c r="AK156" i="66"/>
  <c r="AG10" i="118"/>
  <c r="AG20" i="118"/>
  <c r="BB169" i="66"/>
  <c r="BB156" i="66"/>
  <c r="AZ30" i="118"/>
  <c r="AZ10" i="118"/>
  <c r="AZ20" i="118"/>
  <c r="AF21" i="70"/>
  <c r="AJ10" i="117"/>
  <c r="AV10" i="117"/>
  <c r="AV20" i="117"/>
  <c r="AG156" i="66"/>
  <c r="BG30" i="118"/>
  <c r="AX10" i="118"/>
  <c r="AX20" i="118"/>
  <c r="AY20" i="117"/>
  <c r="AY30" i="117"/>
  <c r="AY10" i="117"/>
  <c r="BE20" i="117"/>
  <c r="BE10" i="117"/>
  <c r="BE30" i="117"/>
  <c r="BC21" i="70"/>
  <c r="AR10" i="117"/>
  <c r="AR20" i="117"/>
  <c r="AH20" i="117"/>
  <c r="AH10" i="117"/>
  <c r="BG30" i="117"/>
  <c r="AX20" i="117"/>
  <c r="AX10" i="117"/>
  <c r="AL21" i="70"/>
  <c r="AB20" i="117" l="1"/>
  <c r="AJ20" i="117"/>
  <c r="AI20" i="117"/>
  <c r="AK20" i="117"/>
  <c r="AC20" i="118"/>
  <c r="AB10" i="117"/>
  <c r="AB23" i="117" s="1"/>
  <c r="AQ20" i="117"/>
  <c r="AL20" i="117"/>
  <c r="AM20" i="117"/>
  <c r="AP10" i="118"/>
  <c r="AQ23" i="118" s="1"/>
  <c r="AN23" i="118"/>
  <c r="AI23" i="118"/>
  <c r="AM20" i="118"/>
  <c r="AL10" i="118"/>
  <c r="AL23" i="118" s="1"/>
  <c r="AP20" i="117"/>
  <c r="AU23" i="118"/>
  <c r="AN23" i="117"/>
  <c r="AS20" i="117"/>
  <c r="AT20" i="117"/>
  <c r="AG23" i="118"/>
  <c r="AC10" i="118"/>
  <c r="AC23" i="118" s="1"/>
  <c r="AD20" i="118"/>
  <c r="AV23" i="117"/>
  <c r="AH23" i="117"/>
  <c r="AR23" i="117"/>
  <c r="AJ23" i="117"/>
  <c r="AL23" i="117"/>
  <c r="AG23" i="117"/>
  <c r="AS23" i="118"/>
  <c r="AE23" i="118"/>
  <c r="AE23" i="117"/>
  <c r="AT23" i="118"/>
  <c r="AJ23" i="118"/>
  <c r="AW23" i="118"/>
  <c r="AX23" i="117"/>
  <c r="BG33" i="117"/>
  <c r="BE23" i="117"/>
  <c r="BE33" i="117"/>
  <c r="AY33" i="117"/>
  <c r="AY23" i="117"/>
  <c r="BG33" i="118"/>
  <c r="AX23" i="118"/>
  <c r="BE33" i="118"/>
  <c r="BE23" i="118"/>
  <c r="BB23" i="117"/>
  <c r="BB33" i="117"/>
  <c r="AF23" i="118"/>
  <c r="AI23" i="117"/>
  <c r="AV23" i="118"/>
  <c r="AT23" i="117"/>
  <c r="AS23" i="117"/>
  <c r="AD23" i="117"/>
  <c r="AZ23" i="117"/>
  <c r="AZ33" i="117"/>
  <c r="BC23" i="118"/>
  <c r="BC33" i="118"/>
  <c r="BG23" i="117"/>
  <c r="BF23" i="117"/>
  <c r="BF33" i="117"/>
  <c r="AY23" i="118"/>
  <c r="AY33" i="118"/>
  <c r="AK23" i="117"/>
  <c r="BA23" i="117"/>
  <c r="BA33" i="117"/>
  <c r="BD23" i="117"/>
  <c r="BD33" i="117"/>
  <c r="BB23" i="118"/>
  <c r="BB33" i="118"/>
  <c r="AZ23" i="118"/>
  <c r="AZ33" i="118"/>
  <c r="BF23" i="118"/>
  <c r="BF33" i="118"/>
  <c r="BG23" i="118"/>
  <c r="AR23" i="118"/>
  <c r="AO10" i="117"/>
  <c r="AO23" i="117" s="1"/>
  <c r="AO20" i="117"/>
  <c r="AM23" i="117"/>
  <c r="AQ23" i="117"/>
  <c r="BD33" i="118"/>
  <c r="BD23" i="118"/>
  <c r="AF23" i="117"/>
  <c r="AU23" i="117"/>
  <c r="AK23" i="118"/>
  <c r="AO10" i="118"/>
  <c r="AO23" i="118" s="1"/>
  <c r="AO20" i="118"/>
  <c r="AP20" i="118"/>
  <c r="BA23" i="118"/>
  <c r="BA33" i="118"/>
  <c r="AW23" i="117"/>
  <c r="AH23" i="118"/>
  <c r="BC33" i="117"/>
  <c r="BC23" i="117"/>
  <c r="AC23" i="117" l="1"/>
  <c r="AM23" i="118"/>
  <c r="AD23" i="118"/>
  <c r="AP23" i="118"/>
  <c r="AP23" i="117"/>
  <c r="BF87" i="100" l="1"/>
  <c r="AT79" i="100"/>
  <c r="AB79" i="100"/>
  <c r="BG87" i="100"/>
  <c r="BG121" i="100"/>
  <c r="AE79" i="100"/>
  <c r="AJ87" i="100"/>
  <c r="AL88" i="100"/>
  <c r="AZ113" i="100"/>
  <c r="AZ79" i="100"/>
  <c r="BA87" i="100"/>
  <c r="BA121" i="100"/>
  <c r="BA79" i="100"/>
  <c r="BA113" i="100"/>
  <c r="BB121" i="100"/>
  <c r="BB87" i="100"/>
  <c r="AI79" i="100"/>
  <c r="AM87" i="100"/>
  <c r="BC113" i="100"/>
  <c r="BC79" i="100"/>
  <c r="BD121" i="100"/>
  <c r="BD87" i="100"/>
  <c r="AB45" i="100"/>
  <c r="AG87" i="100"/>
  <c r="AM79" i="100"/>
  <c r="AH87" i="100"/>
  <c r="AJ88" i="100"/>
  <c r="AN79" i="100"/>
  <c r="AI87" i="100"/>
  <c r="AK88" i="100"/>
  <c r="AY79" i="100"/>
  <c r="AY113" i="100"/>
  <c r="AR87" i="100"/>
  <c r="AW88" i="100"/>
  <c r="AC87" i="100"/>
  <c r="AC88" i="100"/>
  <c r="AD87" i="100"/>
  <c r="AD88" i="100"/>
  <c r="AU87" i="100"/>
  <c r="BA88" i="100"/>
  <c r="AF87" i="100"/>
  <c r="AG88" i="100"/>
  <c r="AO87" i="100"/>
  <c r="AS88" i="100"/>
  <c r="AW79" i="100"/>
  <c r="AP87" i="100"/>
  <c r="AT88" i="100"/>
  <c r="AX79" i="100"/>
  <c r="AQ87" i="100"/>
  <c r="BG113" i="100"/>
  <c r="BG79" i="100"/>
  <c r="AZ87" i="100"/>
  <c r="AZ121" i="100"/>
  <c r="AG79" i="100"/>
  <c r="AK87" i="100"/>
  <c r="AH79" i="100"/>
  <c r="AL87" i="100"/>
  <c r="AO88" i="100"/>
  <c r="BB113" i="100"/>
  <c r="BB79" i="100"/>
  <c r="BC121" i="100"/>
  <c r="BC87" i="100"/>
  <c r="AJ79" i="100"/>
  <c r="AN87" i="100"/>
  <c r="AR88" i="100"/>
  <c r="AV79" i="100"/>
  <c r="AW87" i="100"/>
  <c r="BE79" i="100"/>
  <c r="BE113" i="100"/>
  <c r="BG90" i="100"/>
  <c r="AX87" i="100"/>
  <c r="BE88" i="100"/>
  <c r="BF79" i="100"/>
  <c r="BF113" i="100"/>
  <c r="AY87" i="100"/>
  <c r="AY121" i="100"/>
  <c r="AF79" i="100"/>
  <c r="AB87" i="100"/>
  <c r="AB88" i="100"/>
  <c r="AQ79" i="100"/>
  <c r="AS87" i="100"/>
  <c r="AR79" i="100"/>
  <c r="AT87" i="100"/>
  <c r="AZ88" i="100"/>
  <c r="AE87" i="100"/>
  <c r="AU79" i="100"/>
  <c r="AV87" i="100"/>
  <c r="BB88" i="100"/>
  <c r="BD113" i="100"/>
  <c r="BD79" i="100"/>
  <c r="BF121" i="100"/>
  <c r="AY90" i="100" l="1"/>
  <c r="AY124" i="100"/>
  <c r="AH89" i="100"/>
  <c r="AF90" i="100"/>
  <c r="AR90" i="100"/>
  <c r="BB124" i="100"/>
  <c r="BB90" i="100"/>
  <c r="BC89" i="100"/>
  <c r="AU89" i="100"/>
  <c r="AO90" i="100"/>
  <c r="AM90" i="100"/>
  <c r="BD90" i="100"/>
  <c r="BD124" i="100"/>
  <c r="BG124" i="100"/>
  <c r="AX90" i="100"/>
  <c r="AK89" i="100"/>
  <c r="AZ89" i="100"/>
  <c r="AZ123" i="100"/>
  <c r="AH90" i="100"/>
  <c r="BF124" i="100"/>
  <c r="AB89" i="100"/>
  <c r="AK90" i="100"/>
  <c r="AG89" i="100"/>
  <c r="AC89" i="100"/>
  <c r="AQ89" i="100"/>
  <c r="AF89" i="100"/>
  <c r="AC90" i="100"/>
  <c r="AI89" i="100"/>
  <c r="AI90" i="100"/>
  <c r="AS90" i="100"/>
  <c r="BA89" i="100"/>
  <c r="BA123" i="100"/>
  <c r="AW89" i="100"/>
  <c r="AY89" i="100"/>
  <c r="AY123" i="100"/>
  <c r="AX89" i="100"/>
  <c r="AD90" i="100"/>
  <c r="AG90" i="100"/>
  <c r="BC90" i="100"/>
  <c r="BC124" i="100"/>
  <c r="AJ89" i="100"/>
  <c r="BF89" i="100"/>
  <c r="BF123" i="100"/>
  <c r="AV90" i="100"/>
  <c r="BA124" i="100"/>
  <c r="BA90" i="100"/>
  <c r="AU90" i="100"/>
  <c r="AL90" i="100"/>
  <c r="AP89" i="100"/>
  <c r="AJ90" i="100"/>
  <c r="AB90" i="100"/>
  <c r="BE89" i="100"/>
  <c r="BE123" i="100"/>
  <c r="AS79" i="100"/>
  <c r="AN90" i="100"/>
  <c r="BG123" i="100"/>
  <c r="BG89" i="100"/>
  <c r="AR89" i="100"/>
  <c r="AV89" i="100"/>
  <c r="AT90" i="100"/>
  <c r="BD123" i="100"/>
  <c r="BD89" i="100"/>
  <c r="AW90" i="100"/>
  <c r="AN89" i="100"/>
  <c r="AZ90" i="100"/>
  <c r="AZ124" i="100"/>
  <c r="AM89" i="100"/>
  <c r="AO89" i="100"/>
  <c r="AQ90" i="100"/>
  <c r="AE90" i="100"/>
  <c r="AP90" i="100"/>
  <c r="BC123" i="100"/>
  <c r="AL89" i="100"/>
  <c r="AS89" i="100"/>
  <c r="BE121" i="100"/>
  <c r="BE87" i="100"/>
  <c r="AX88" i="100" l="1"/>
  <c r="AY88" i="100"/>
  <c r="AZ122" i="100"/>
  <c r="BD122" i="100"/>
  <c r="AY122" i="100"/>
  <c r="BE122" i="100"/>
  <c r="BA122" i="100"/>
  <c r="BB122" i="100"/>
  <c r="AU88" i="100"/>
  <c r="AV88" i="100"/>
  <c r="AO79" i="100"/>
  <c r="AP79" i="100"/>
  <c r="AC79" i="100"/>
  <c r="AD79" i="100"/>
  <c r="BE124" i="100"/>
  <c r="BE90" i="100"/>
  <c r="AH88" i="100"/>
  <c r="AI88" i="100"/>
  <c r="AE88" i="100"/>
  <c r="AF88" i="100"/>
  <c r="AM88" i="100"/>
  <c r="AN88" i="100"/>
  <c r="BB123" i="100"/>
  <c r="BB89" i="100"/>
  <c r="AP88" i="100"/>
  <c r="AQ88" i="100"/>
  <c r="BC88" i="100"/>
  <c r="BC122" i="100"/>
  <c r="BD88" i="100"/>
  <c r="BF90" i="100"/>
  <c r="BF88" i="100"/>
  <c r="BF122" i="100"/>
  <c r="BG88" i="100"/>
  <c r="BG122" i="100"/>
  <c r="AK79" i="100"/>
  <c r="AL79" i="100"/>
  <c r="AE89" i="100"/>
  <c r="AD89" i="100"/>
  <c r="AT89" i="100"/>
  <c r="AJ102" i="100" l="1"/>
  <c r="AU102" i="100" l="1"/>
  <c r="AG102" i="100"/>
  <c r="AX102" i="100"/>
  <c r="AC102" i="100"/>
  <c r="BG136" i="100"/>
  <c r="BG102" i="100"/>
  <c r="AO102" i="100"/>
  <c r="AG101" i="100"/>
  <c r="AP102" i="100"/>
  <c r="AO101" i="100"/>
  <c r="AM31" i="100"/>
  <c r="BA31" i="100"/>
  <c r="BA67" i="100" s="1"/>
  <c r="AL101" i="100"/>
  <c r="AZ135" i="100"/>
  <c r="AZ101" i="100"/>
  <c r="BD135" i="100"/>
  <c r="BD101" i="100"/>
  <c r="AK101" i="100"/>
  <c r="AX101" i="100"/>
  <c r="AT101" i="100"/>
  <c r="BD31" i="100"/>
  <c r="AY102" i="100"/>
  <c r="AY136" i="100"/>
  <c r="AW102" i="100"/>
  <c r="AH102" i="100"/>
  <c r="AQ102" i="100"/>
  <c r="AV101" i="100"/>
  <c r="BE102" i="100"/>
  <c r="BE136" i="100"/>
  <c r="AC101" i="100"/>
  <c r="AW31" i="100"/>
  <c r="BE31" i="100"/>
  <c r="BE68" i="100" s="1"/>
  <c r="AU31" i="100"/>
  <c r="AU67" i="100" s="1"/>
  <c r="AM102" i="100"/>
  <c r="AY135" i="100"/>
  <c r="AY101" i="100"/>
  <c r="BC101" i="100"/>
  <c r="BC135" i="100"/>
  <c r="BC31" i="100"/>
  <c r="BC68" i="100" s="1"/>
  <c r="BB102" i="100"/>
  <c r="BB136" i="100"/>
  <c r="AE101" i="100"/>
  <c r="AM101" i="100"/>
  <c r="AJ101" i="100"/>
  <c r="AR101" i="100"/>
  <c r="AE102" i="100"/>
  <c r="BA135" i="100"/>
  <c r="BA101" i="100"/>
  <c r="AI102" i="100"/>
  <c r="AD31" i="100"/>
  <c r="AQ101" i="100"/>
  <c r="AP101" i="100"/>
  <c r="BG58" i="100"/>
  <c r="AA50" i="100"/>
  <c r="AS103" i="100"/>
  <c r="AB31" i="100"/>
  <c r="BF102" i="100"/>
  <c r="BF136" i="100"/>
  <c r="BB135" i="100"/>
  <c r="BB101" i="100"/>
  <c r="AT102" i="100"/>
  <c r="AF31" i="100"/>
  <c r="AF67" i="100" s="1"/>
  <c r="AF101" i="100"/>
  <c r="AD102" i="100"/>
  <c r="AI101" i="100"/>
  <c r="AR102" i="100"/>
  <c r="AH101" i="100"/>
  <c r="AS101" i="100"/>
  <c r="BD136" i="100"/>
  <c r="BD102" i="100"/>
  <c r="AU101" i="100"/>
  <c r="AS102" i="100"/>
  <c r="BG31" i="100"/>
  <c r="BG68" i="100" s="1"/>
  <c r="BG135" i="100"/>
  <c r="BC136" i="100"/>
  <c r="BC102" i="100"/>
  <c r="BA102" i="100"/>
  <c r="BA136" i="100"/>
  <c r="AN102" i="100"/>
  <c r="AL102" i="100"/>
  <c r="AV102" i="100"/>
  <c r="AW101" i="100"/>
  <c r="BG103" i="100"/>
  <c r="AP31" i="100"/>
  <c r="AI31" i="100"/>
  <c r="AT31" i="100"/>
  <c r="AT68" i="100" s="1"/>
  <c r="BE101" i="100"/>
  <c r="BE135" i="100"/>
  <c r="AZ136" i="100"/>
  <c r="AZ102" i="100"/>
  <c r="AD101" i="100"/>
  <c r="AF102" i="100"/>
  <c r="AN101" i="100"/>
  <c r="AK102" i="100"/>
  <c r="BG69" i="100" l="1"/>
  <c r="AA31" i="100"/>
  <c r="AA67" i="100" s="1"/>
  <c r="AS31" i="100"/>
  <c r="AS67" i="100" s="1"/>
  <c r="AF68" i="100"/>
  <c r="BE67" i="100"/>
  <c r="AB101" i="100"/>
  <c r="BG24" i="100"/>
  <c r="BG60" i="100" s="1"/>
  <c r="BG67" i="100"/>
  <c r="AL103" i="100"/>
  <c r="AP67" i="100"/>
  <c r="AP68" i="100"/>
  <c r="AI68" i="100"/>
  <c r="AI67" i="100"/>
  <c r="AB67" i="100"/>
  <c r="AB68" i="100"/>
  <c r="BD67" i="100"/>
  <c r="BD100" i="100"/>
  <c r="BD68" i="100"/>
  <c r="AI80" i="100"/>
  <c r="BC99" i="100"/>
  <c r="BC133" i="100"/>
  <c r="AH95" i="100"/>
  <c r="BA58" i="100"/>
  <c r="BA92" i="100"/>
  <c r="BA126" i="100"/>
  <c r="AY103" i="100"/>
  <c r="AY137" i="100"/>
  <c r="AD75" i="100"/>
  <c r="AK50" i="100"/>
  <c r="AK84" i="100"/>
  <c r="AE97" i="100"/>
  <c r="AK95" i="100"/>
  <c r="AF92" i="100"/>
  <c r="BC119" i="100"/>
  <c r="BC85" i="100"/>
  <c r="AZ58" i="100"/>
  <c r="AZ92" i="100"/>
  <c r="AZ126" i="100"/>
  <c r="AT80" i="100"/>
  <c r="AC99" i="100"/>
  <c r="AQ82" i="100"/>
  <c r="AI97" i="100"/>
  <c r="BF95" i="100"/>
  <c r="BF129" i="100"/>
  <c r="AU92" i="100"/>
  <c r="AL80" i="100"/>
  <c r="BG133" i="100"/>
  <c r="BG99" i="100"/>
  <c r="AY109" i="100"/>
  <c r="AY75" i="100"/>
  <c r="AW84" i="100"/>
  <c r="AW95" i="100"/>
  <c r="AM67" i="100"/>
  <c r="BF137" i="100"/>
  <c r="AX103" i="100"/>
  <c r="AE75" i="100"/>
  <c r="AV97" i="100"/>
  <c r="BF31" i="100"/>
  <c r="BF67" i="100" s="1"/>
  <c r="BF101" i="100"/>
  <c r="BF135" i="100"/>
  <c r="AR80" i="100"/>
  <c r="AK75" i="100"/>
  <c r="AC92" i="100"/>
  <c r="AU100" i="100"/>
  <c r="AT100" i="100"/>
  <c r="AF75" i="100"/>
  <c r="AT84" i="100"/>
  <c r="AT50" i="100"/>
  <c r="AG97" i="100"/>
  <c r="AO95" i="100"/>
  <c r="AB102" i="100"/>
  <c r="AV92" i="100"/>
  <c r="AE85" i="100"/>
  <c r="AL96" i="100"/>
  <c r="AQ85" i="100"/>
  <c r="AV99" i="100"/>
  <c r="AJ82" i="100"/>
  <c r="AQ92" i="100"/>
  <c r="AI92" i="100"/>
  <c r="AJ85" i="100"/>
  <c r="BC95" i="100"/>
  <c r="BC129" i="100"/>
  <c r="BD116" i="100"/>
  <c r="BD82" i="100"/>
  <c r="BG110" i="100"/>
  <c r="AH31" i="100"/>
  <c r="AH69" i="100" s="1"/>
  <c r="AH103" i="100"/>
  <c r="AE103" i="100"/>
  <c r="AX75" i="100"/>
  <c r="AO97" i="100"/>
  <c r="AM96" i="100"/>
  <c r="AG80" i="100"/>
  <c r="BE133" i="100"/>
  <c r="BE99" i="100"/>
  <c r="AM82" i="100"/>
  <c r="AX85" i="100"/>
  <c r="AQ103" i="100"/>
  <c r="AH75" i="100"/>
  <c r="AQ31" i="100"/>
  <c r="BE109" i="100"/>
  <c r="BE75" i="100"/>
  <c r="AR92" i="100"/>
  <c r="AZ95" i="100"/>
  <c r="AZ129" i="100"/>
  <c r="AQ80" i="100"/>
  <c r="AS99" i="100"/>
  <c r="AZ82" i="100"/>
  <c r="AZ116" i="100"/>
  <c r="BG118" i="100"/>
  <c r="BG84" i="100"/>
  <c r="AW82" i="100"/>
  <c r="AV84" i="100"/>
  <c r="BB97" i="100"/>
  <c r="BB131" i="100"/>
  <c r="AN95" i="100"/>
  <c r="BA137" i="100"/>
  <c r="BA69" i="100"/>
  <c r="BA103" i="100"/>
  <c r="AF103" i="100"/>
  <c r="AF69" i="100"/>
  <c r="BD80" i="100"/>
  <c r="BD114" i="100"/>
  <c r="BA99" i="100"/>
  <c r="BA133" i="100"/>
  <c r="AF82" i="100"/>
  <c r="BE80" i="100"/>
  <c r="BE114" i="100"/>
  <c r="AQ75" i="100"/>
  <c r="AR84" i="100"/>
  <c r="AR50" i="100"/>
  <c r="AC97" i="100"/>
  <c r="AS97" i="100"/>
  <c r="AT95" i="100"/>
  <c r="AS96" i="100"/>
  <c r="AP92" i="100"/>
  <c r="AD67" i="100"/>
  <c r="BA80" i="100"/>
  <c r="BA114" i="100"/>
  <c r="AN99" i="100"/>
  <c r="BF116" i="100"/>
  <c r="BF82" i="100"/>
  <c r="AQ95" i="100"/>
  <c r="AO92" i="100"/>
  <c r="AF85" i="100"/>
  <c r="AL85" i="100"/>
  <c r="AU75" i="100"/>
  <c r="BF118" i="100"/>
  <c r="BF84" i="100"/>
  <c r="AL97" i="100"/>
  <c r="AJ95" i="100"/>
  <c r="AD96" i="100"/>
  <c r="AT92" i="100"/>
  <c r="BG131" i="100"/>
  <c r="BG97" i="100"/>
  <c r="AK96" i="100"/>
  <c r="AW92" i="100"/>
  <c r="BF114" i="100"/>
  <c r="BF80" i="100"/>
  <c r="AR99" i="100"/>
  <c r="AS82" i="100"/>
  <c r="BD95" i="100"/>
  <c r="BD129" i="100"/>
  <c r="BF96" i="100"/>
  <c r="BF130" i="100"/>
  <c r="BG92" i="100"/>
  <c r="BG126" i="100"/>
  <c r="BG119" i="100"/>
  <c r="BG85" i="100"/>
  <c r="AS80" i="100"/>
  <c r="BB99" i="100"/>
  <c r="BB133" i="100"/>
  <c r="AB82" i="100"/>
  <c r="AY84" i="100"/>
  <c r="AY118" i="100"/>
  <c r="AN97" i="100"/>
  <c r="AE96" i="100"/>
  <c r="AY31" i="100"/>
  <c r="AU69" i="100"/>
  <c r="AU103" i="100"/>
  <c r="AV75" i="100"/>
  <c r="AD82" i="100"/>
  <c r="AP97" i="100"/>
  <c r="AX96" i="100"/>
  <c r="BB58" i="100"/>
  <c r="BB92" i="100"/>
  <c r="BB126" i="100"/>
  <c r="AJ80" i="100"/>
  <c r="BC109" i="100"/>
  <c r="BC75" i="100"/>
  <c r="AR82" i="100"/>
  <c r="BB85" i="100"/>
  <c r="BB119" i="100"/>
  <c r="AZ99" i="100"/>
  <c r="AZ133" i="100"/>
  <c r="AJ50" i="100"/>
  <c r="AJ84" i="100"/>
  <c r="AR97" i="100"/>
  <c r="AI95" i="100"/>
  <c r="AO96" i="100"/>
  <c r="AS92" i="100"/>
  <c r="AY85" i="100"/>
  <c r="AY119" i="100"/>
  <c r="AA69" i="100"/>
  <c r="AO75" i="100"/>
  <c r="AY92" i="100"/>
  <c r="AY126" i="100"/>
  <c r="AS95" i="100"/>
  <c r="AK99" i="100"/>
  <c r="BC84" i="100"/>
  <c r="BC118" i="100"/>
  <c r="BC97" i="100"/>
  <c r="BC131" i="100"/>
  <c r="AZ131" i="100"/>
  <c r="AZ97" i="100"/>
  <c r="AY80" i="100"/>
  <c r="AY114" i="100"/>
  <c r="AM99" i="100"/>
  <c r="BD109" i="100"/>
  <c r="BD75" i="100"/>
  <c r="BE85" i="100"/>
  <c r="BE119" i="100"/>
  <c r="BE126" i="100"/>
  <c r="BE58" i="100"/>
  <c r="BE92" i="100"/>
  <c r="BB31" i="100"/>
  <c r="BB69" i="100" s="1"/>
  <c r="BB137" i="100"/>
  <c r="BB103" i="100"/>
  <c r="AY99" i="100"/>
  <c r="AY133" i="100"/>
  <c r="AB50" i="100"/>
  <c r="AB84" i="100"/>
  <c r="AU96" i="100"/>
  <c r="BA75" i="100"/>
  <c r="BA109" i="100"/>
  <c r="AZ85" i="100"/>
  <c r="AZ119" i="100"/>
  <c r="AW69" i="100"/>
  <c r="AW103" i="100"/>
  <c r="AU80" i="100"/>
  <c r="AC75" i="100"/>
  <c r="BD103" i="100"/>
  <c r="BD137" i="100"/>
  <c r="BD69" i="100"/>
  <c r="AJ75" i="100"/>
  <c r="AP50" i="100"/>
  <c r="AP84" i="100"/>
  <c r="AH97" i="100"/>
  <c r="AC31" i="100"/>
  <c r="AD100" i="100" s="1"/>
  <c r="AC103" i="100"/>
  <c r="AC80" i="100"/>
  <c r="AB41" i="100"/>
  <c r="BA116" i="100"/>
  <c r="BA82" i="100"/>
  <c r="BD119" i="100"/>
  <c r="BD85" i="100"/>
  <c r="AT96" i="100"/>
  <c r="AF80" i="100"/>
  <c r="AD99" i="100"/>
  <c r="AY82" i="100"/>
  <c r="AY116" i="100"/>
  <c r="AH50" i="100"/>
  <c r="AH84" i="100"/>
  <c r="AU97" i="100"/>
  <c r="BG95" i="100"/>
  <c r="BG129" i="100"/>
  <c r="BG61" i="100"/>
  <c r="AW85" i="100"/>
  <c r="AG85" i="100"/>
  <c r="BG98" i="100"/>
  <c r="AO103" i="100"/>
  <c r="AI103" i="100"/>
  <c r="AI69" i="100"/>
  <c r="AH80" i="100"/>
  <c r="AP75" i="100"/>
  <c r="AE95" i="100"/>
  <c r="AW96" i="100"/>
  <c r="AM92" i="100"/>
  <c r="AW67" i="100"/>
  <c r="AU99" i="100"/>
  <c r="AI82" i="100"/>
  <c r="AG50" i="100"/>
  <c r="AG84" i="100"/>
  <c r="BE129" i="100"/>
  <c r="BE95" i="100"/>
  <c r="AH96" i="100"/>
  <c r="BD58" i="100"/>
  <c r="BD92" i="100"/>
  <c r="BD126" i="100"/>
  <c r="AS85" i="100"/>
  <c r="AY129" i="100"/>
  <c r="AY95" i="100"/>
  <c r="AD92" i="100"/>
  <c r="AN31" i="100"/>
  <c r="AN69" i="100" s="1"/>
  <c r="AN103" i="100"/>
  <c r="AW80" i="100"/>
  <c r="BB75" i="100"/>
  <c r="BB109" i="100"/>
  <c r="AJ97" i="100"/>
  <c r="AM95" i="100"/>
  <c r="AI96" i="100"/>
  <c r="AZ114" i="100"/>
  <c r="AZ80" i="100"/>
  <c r="BF75" i="100"/>
  <c r="BF109" i="100"/>
  <c r="BB84" i="100"/>
  <c r="BB118" i="100"/>
  <c r="BD97" i="100"/>
  <c r="BD131" i="100"/>
  <c r="AF96" i="100"/>
  <c r="BC67" i="100"/>
  <c r="AP99" i="100"/>
  <c r="AC82" i="100"/>
  <c r="AI50" i="100"/>
  <c r="AI84" i="100"/>
  <c r="AK97" i="100"/>
  <c r="AK85" i="100"/>
  <c r="AD80" i="100"/>
  <c r="AO99" i="100"/>
  <c r="AV82" i="100"/>
  <c r="BC137" i="100"/>
  <c r="BC103" i="100"/>
  <c r="BC69" i="100"/>
  <c r="AF99" i="100"/>
  <c r="AZ118" i="100"/>
  <c r="AZ84" i="100"/>
  <c r="AX97" i="100"/>
  <c r="AR95" i="100"/>
  <c r="AC96" i="100"/>
  <c r="AL92" i="100"/>
  <c r="AV31" i="100"/>
  <c r="AW100" i="100" s="1"/>
  <c r="AV103" i="100"/>
  <c r="AM75" i="100"/>
  <c r="AP85" i="100"/>
  <c r="AA44" i="100"/>
  <c r="AB95" i="100"/>
  <c r="AB80" i="100"/>
  <c r="BG83" i="100"/>
  <c r="AH99" i="100"/>
  <c r="AG82" i="100"/>
  <c r="AL50" i="100"/>
  <c r="AL84" i="100"/>
  <c r="AD97" i="100"/>
  <c r="BG137" i="100"/>
  <c r="AV80" i="100"/>
  <c r="AS75" i="100"/>
  <c r="AN96" i="100"/>
  <c r="AQ96" i="100"/>
  <c r="AB69" i="100"/>
  <c r="AB103" i="100"/>
  <c r="BF133" i="100"/>
  <c r="BF99" i="100"/>
  <c r="AE82" i="100"/>
  <c r="BD84" i="100"/>
  <c r="BD118" i="100"/>
  <c r="AY130" i="100"/>
  <c r="AY96" i="100"/>
  <c r="AG92" i="100"/>
  <c r="AW97" i="100"/>
  <c r="AL99" i="100"/>
  <c r="AW99" i="100"/>
  <c r="BG82" i="100"/>
  <c r="BG116" i="100"/>
  <c r="AE92" i="100"/>
  <c r="BC92" i="100"/>
  <c r="BC58" i="100"/>
  <c r="BC126" i="100"/>
  <c r="AM68" i="100"/>
  <c r="BF103" i="100"/>
  <c r="BE69" i="100"/>
  <c r="BE137" i="100"/>
  <c r="BE103" i="100"/>
  <c r="AX80" i="100"/>
  <c r="AZ109" i="100"/>
  <c r="AZ75" i="100"/>
  <c r="AE84" i="100"/>
  <c r="AE50" i="100"/>
  <c r="AX92" i="100"/>
  <c r="AI75" i="100"/>
  <c r="AC50" i="100"/>
  <c r="AC84" i="100"/>
  <c r="BE118" i="100"/>
  <c r="BE84" i="100"/>
  <c r="AC95" i="100"/>
  <c r="AR96" i="100"/>
  <c r="AX31" i="100"/>
  <c r="BA134" i="100" s="1"/>
  <c r="BB114" i="100"/>
  <c r="BB80" i="100"/>
  <c r="AT75" i="100"/>
  <c r="AP96" i="100"/>
  <c r="AM85" i="100"/>
  <c r="AJ99" i="100"/>
  <c r="AH82" i="100"/>
  <c r="AU50" i="100"/>
  <c r="AU84" i="100"/>
  <c r="BE131" i="100"/>
  <c r="BE97" i="100"/>
  <c r="AV95" i="100"/>
  <c r="AR85" i="100"/>
  <c r="BA85" i="100"/>
  <c r="BA119" i="100"/>
  <c r="AA49" i="100"/>
  <c r="AB92" i="100"/>
  <c r="BG81" i="100"/>
  <c r="BE100" i="100"/>
  <c r="AG31" i="100"/>
  <c r="AG69" i="100" s="1"/>
  <c r="AG103" i="100"/>
  <c r="AT103" i="100"/>
  <c r="AT69" i="100"/>
  <c r="AN80" i="100"/>
  <c r="AN75" i="100"/>
  <c r="AU95" i="100"/>
  <c r="BC96" i="100"/>
  <c r="BC130" i="100"/>
  <c r="BG130" i="100"/>
  <c r="BG96" i="100"/>
  <c r="BG62" i="100"/>
  <c r="AX99" i="100"/>
  <c r="AT82" i="100"/>
  <c r="AN84" i="100"/>
  <c r="AN50" i="100"/>
  <c r="BA97" i="100"/>
  <c r="BA131" i="100"/>
  <c r="BA95" i="100"/>
  <c r="BA129" i="100"/>
  <c r="AH92" i="100"/>
  <c r="AO85" i="100"/>
  <c r="AI85" i="100"/>
  <c r="BG101" i="100"/>
  <c r="AU68" i="100"/>
  <c r="AD68" i="100"/>
  <c r="AK31" i="100"/>
  <c r="AK69" i="100" s="1"/>
  <c r="AK103" i="100"/>
  <c r="AL75" i="100"/>
  <c r="AY131" i="100"/>
  <c r="AY97" i="100"/>
  <c r="AD95" i="100"/>
  <c r="AG96" i="100"/>
  <c r="AE80" i="100"/>
  <c r="AR75" i="100"/>
  <c r="AS50" i="100"/>
  <c r="AS84" i="100"/>
  <c r="AL95" i="100"/>
  <c r="BF85" i="100"/>
  <c r="BF119" i="100"/>
  <c r="BA68" i="100"/>
  <c r="AZ137" i="100"/>
  <c r="AZ103" i="100"/>
  <c r="AP82" i="100"/>
  <c r="AO84" i="100"/>
  <c r="AO50" i="100"/>
  <c r="AX95" i="100"/>
  <c r="AP80" i="100"/>
  <c r="AE99" i="100"/>
  <c r="BB116" i="100"/>
  <c r="BB82" i="100"/>
  <c r="AR31" i="100"/>
  <c r="AR69" i="100" s="1"/>
  <c r="AR103" i="100"/>
  <c r="AM103" i="100"/>
  <c r="AM69" i="100"/>
  <c r="AW75" i="100"/>
  <c r="BC116" i="100"/>
  <c r="BC82" i="100"/>
  <c r="AQ50" i="100"/>
  <c r="AQ84" i="100"/>
  <c r="AM97" i="100"/>
  <c r="AK92" i="100"/>
  <c r="AF95" i="100"/>
  <c r="AN92" i="100"/>
  <c r="AO31" i="100"/>
  <c r="AP100" i="100" s="1"/>
  <c r="AG99" i="100"/>
  <c r="AO82" i="100"/>
  <c r="AZ96" i="100"/>
  <c r="AZ130" i="100"/>
  <c r="AJ92" i="100"/>
  <c r="AT85" i="100"/>
  <c r="AF97" i="100"/>
  <c r="AN85" i="100"/>
  <c r="AB75" i="100"/>
  <c r="AP103" i="100"/>
  <c r="AP69" i="100"/>
  <c r="BG109" i="100"/>
  <c r="BG75" i="100"/>
  <c r="BG5" i="100"/>
  <c r="BG41" i="100" s="1"/>
  <c r="AF50" i="100"/>
  <c r="AF84" i="100"/>
  <c r="BF97" i="100"/>
  <c r="BF131" i="100"/>
  <c r="AJ96" i="100"/>
  <c r="AD85" i="100"/>
  <c r="AO80" i="100"/>
  <c r="AQ99" i="100"/>
  <c r="AK82" i="100"/>
  <c r="BB130" i="100"/>
  <c r="BB96" i="100"/>
  <c r="AU85" i="100"/>
  <c r="BE82" i="100"/>
  <c r="BE116" i="100"/>
  <c r="AD50" i="100"/>
  <c r="AD84" i="100"/>
  <c r="AV96" i="100"/>
  <c r="AH85" i="100"/>
  <c r="AG95" i="100"/>
  <c r="AD103" i="100"/>
  <c r="AD69" i="100"/>
  <c r="AL82" i="100"/>
  <c r="AX82" i="100"/>
  <c r="BF92" i="100"/>
  <c r="BF126" i="100"/>
  <c r="BF58" i="100"/>
  <c r="BE130" i="100"/>
  <c r="BE96" i="100"/>
  <c r="AV85" i="100"/>
  <c r="AE31" i="100"/>
  <c r="AE69" i="100" s="1"/>
  <c r="AJ31" i="100"/>
  <c r="AJ69" i="100" s="1"/>
  <c r="AJ103" i="100"/>
  <c r="AK80" i="100"/>
  <c r="AI99" i="100"/>
  <c r="AN82" i="100"/>
  <c r="AX84" i="100"/>
  <c r="BD130" i="100"/>
  <c r="BD96" i="100"/>
  <c r="AW68" i="100"/>
  <c r="AT99" i="100"/>
  <c r="AU82" i="100"/>
  <c r="BA118" i="100"/>
  <c r="BA84" i="100"/>
  <c r="AQ97" i="100"/>
  <c r="BB129" i="100"/>
  <c r="BB95" i="100"/>
  <c r="AT67" i="100"/>
  <c r="AZ31" i="100"/>
  <c r="AZ69" i="100" s="1"/>
  <c r="AL31" i="100"/>
  <c r="AM80" i="100"/>
  <c r="BC114" i="100"/>
  <c r="BC80" i="100"/>
  <c r="BD99" i="100"/>
  <c r="BD133" i="100"/>
  <c r="BA130" i="100"/>
  <c r="BA96" i="100"/>
  <c r="BG114" i="100"/>
  <c r="BG80" i="100"/>
  <c r="AG75" i="100"/>
  <c r="AM84" i="100"/>
  <c r="AM50" i="100"/>
  <c r="AT97" i="100"/>
  <c r="AP95" i="100"/>
  <c r="AC85" i="100"/>
  <c r="AT66" i="100" l="1"/>
  <c r="BG66" i="100"/>
  <c r="AN5" i="100"/>
  <c r="AN41" i="100" s="1"/>
  <c r="AU66" i="100"/>
  <c r="BG65" i="100"/>
  <c r="AJ83" i="100"/>
  <c r="AS69" i="100"/>
  <c r="AZ5" i="100"/>
  <c r="AZ41" i="100" s="1"/>
  <c r="AS68" i="100"/>
  <c r="AF66" i="100"/>
  <c r="AW5" i="100"/>
  <c r="AW41" i="100" s="1"/>
  <c r="AB100" i="100"/>
  <c r="BG100" i="100"/>
  <c r="BA66" i="100"/>
  <c r="AG5" i="100"/>
  <c r="AG41" i="100" s="1"/>
  <c r="AI5" i="100"/>
  <c r="AI45" i="100" s="1"/>
  <c r="AA68" i="100"/>
  <c r="AA66" i="100" s="1"/>
  <c r="AW66" i="100"/>
  <c r="BG134" i="100"/>
  <c r="AS5" i="100"/>
  <c r="AS46" i="100" s="1"/>
  <c r="AN78" i="100"/>
  <c r="BE66" i="100"/>
  <c r="BC100" i="100"/>
  <c r="AM5" i="100"/>
  <c r="AM48" i="100" s="1"/>
  <c r="BC66" i="100"/>
  <c r="BG47" i="100"/>
  <c r="AV69" i="100"/>
  <c r="AY5" i="100"/>
  <c r="AY45" i="100" s="1"/>
  <c r="AD66" i="100"/>
  <c r="BB5" i="100"/>
  <c r="AO5" i="100"/>
  <c r="AO74" i="100" s="1"/>
  <c r="BG48" i="100"/>
  <c r="AE98" i="100"/>
  <c r="AR98" i="100"/>
  <c r="AA43" i="100"/>
  <c r="AB77" i="100"/>
  <c r="BE134" i="100"/>
  <c r="BD76" i="100"/>
  <c r="BD110" i="100"/>
  <c r="AX83" i="100"/>
  <c r="BB117" i="100"/>
  <c r="BB83" i="100"/>
  <c r="AB98" i="100"/>
  <c r="BE112" i="100"/>
  <c r="BE78" i="100"/>
  <c r="AG94" i="100"/>
  <c r="AG24" i="100"/>
  <c r="AG64" i="100" s="1"/>
  <c r="BC24" i="100"/>
  <c r="BC60" i="100" s="1"/>
  <c r="BC128" i="100"/>
  <c r="BC94" i="100"/>
  <c r="BD132" i="100"/>
  <c r="BD98" i="100"/>
  <c r="BC78" i="100"/>
  <c r="BC112" i="100"/>
  <c r="BE94" i="100"/>
  <c r="BE24" i="100"/>
  <c r="BE60" i="100" s="1"/>
  <c r="BE128" i="100"/>
  <c r="AR94" i="100"/>
  <c r="AR24" i="100"/>
  <c r="AR64" i="100" s="1"/>
  <c r="AJ5" i="100"/>
  <c r="AJ42" i="100" s="1"/>
  <c r="AS100" i="100"/>
  <c r="AQ83" i="100"/>
  <c r="AU78" i="100"/>
  <c r="AF5" i="100"/>
  <c r="AF42" i="100" s="1"/>
  <c r="AF76" i="100"/>
  <c r="AX78" i="100"/>
  <c r="AU83" i="100"/>
  <c r="AJ76" i="100"/>
  <c r="AY128" i="100"/>
  <c r="AY24" i="100"/>
  <c r="AY64" i="100" s="1"/>
  <c r="AY94" i="100"/>
  <c r="AQ100" i="100"/>
  <c r="AQ68" i="100"/>
  <c r="AQ67" i="100"/>
  <c r="AX5" i="100"/>
  <c r="AX42" i="100" s="1"/>
  <c r="AX91" i="100"/>
  <c r="AO83" i="100"/>
  <c r="AO49" i="100"/>
  <c r="BD134" i="100"/>
  <c r="AI100" i="100"/>
  <c r="AT78" i="100"/>
  <c r="AD44" i="100"/>
  <c r="AD78" i="100"/>
  <c r="AL94" i="100"/>
  <c r="AL24" i="100"/>
  <c r="AL64" i="100" s="1"/>
  <c r="AK100" i="100"/>
  <c r="AK68" i="100"/>
  <c r="AK67" i="100"/>
  <c r="AI98" i="100"/>
  <c r="AF98" i="100"/>
  <c r="AY112" i="100"/>
  <c r="AY78" i="100"/>
  <c r="AK81" i="100"/>
  <c r="BF83" i="100"/>
  <c r="BF117" i="100"/>
  <c r="AB76" i="100"/>
  <c r="AB42" i="100"/>
  <c r="AW78" i="100"/>
  <c r="AD98" i="100"/>
  <c r="BD5" i="100"/>
  <c r="BD44" i="100" s="1"/>
  <c r="AV81" i="100"/>
  <c r="AI83" i="100"/>
  <c r="AP78" i="100"/>
  <c r="BC76" i="100"/>
  <c r="BC110" i="100"/>
  <c r="AK94" i="100"/>
  <c r="AK24" i="100"/>
  <c r="AK60" i="100" s="1"/>
  <c r="AQ98" i="100"/>
  <c r="AZ83" i="100"/>
  <c r="AZ117" i="100"/>
  <c r="AZ49" i="100"/>
  <c r="BG50" i="100"/>
  <c r="BB128" i="100"/>
  <c r="BB94" i="100"/>
  <c r="BB24" i="100"/>
  <c r="BB60" i="100" s="1"/>
  <c r="AW76" i="100"/>
  <c r="AW81" i="100"/>
  <c r="BC5" i="100"/>
  <c r="BC47" i="100" s="1"/>
  <c r="BC83" i="100"/>
  <c r="BC117" i="100"/>
  <c r="AN44" i="100"/>
  <c r="AN43" i="100"/>
  <c r="AN45" i="100"/>
  <c r="BB132" i="100"/>
  <c r="BB98" i="100"/>
  <c r="AN83" i="100"/>
  <c r="AN49" i="100"/>
  <c r="BA78" i="100"/>
  <c r="BA112" i="100"/>
  <c r="AP76" i="100"/>
  <c r="BC115" i="100"/>
  <c r="BC81" i="100"/>
  <c r="AQ91" i="100"/>
  <c r="AH83" i="100"/>
  <c r="BG125" i="100"/>
  <c r="BG17" i="100"/>
  <c r="BG53" i="100" s="1"/>
  <c r="AZ128" i="100"/>
  <c r="AZ24" i="100"/>
  <c r="AZ60" i="100" s="1"/>
  <c r="AZ94" i="100"/>
  <c r="AT83" i="100"/>
  <c r="AZ132" i="100"/>
  <c r="AZ98" i="100"/>
  <c r="BC134" i="100"/>
  <c r="AC81" i="100"/>
  <c r="AQ78" i="100"/>
  <c r="AC69" i="100"/>
  <c r="AK83" i="100"/>
  <c r="AX17" i="100"/>
  <c r="AX57" i="100" s="1"/>
  <c r="AS81" i="100"/>
  <c r="AQ76" i="100"/>
  <c r="AO98" i="100"/>
  <c r="BC132" i="100"/>
  <c r="BC98" i="100"/>
  <c r="AB97" i="100"/>
  <c r="AP5" i="100"/>
  <c r="AP42" i="100" s="1"/>
  <c r="AP81" i="100"/>
  <c r="AK78" i="100"/>
  <c r="AK44" i="100"/>
  <c r="AB44" i="100"/>
  <c r="AB78" i="100"/>
  <c r="AT94" i="100"/>
  <c r="AT24" i="100"/>
  <c r="AT64" i="100" s="1"/>
  <c r="AN76" i="100"/>
  <c r="AN42" i="100"/>
  <c r="AB85" i="100"/>
  <c r="BE98" i="100"/>
  <c r="BE132" i="100"/>
  <c r="BD66" i="100"/>
  <c r="AL69" i="100"/>
  <c r="AL100" i="100"/>
  <c r="AL67" i="100"/>
  <c r="AL68" i="100"/>
  <c r="AR83" i="100"/>
  <c r="AN17" i="100"/>
  <c r="BG128" i="100"/>
  <c r="AX24" i="100"/>
  <c r="AX60" i="100" s="1"/>
  <c r="AX94" i="100"/>
  <c r="AY132" i="100"/>
  <c r="AY98" i="100"/>
  <c r="AE81" i="100"/>
  <c r="BA132" i="100"/>
  <c r="BA98" i="100"/>
  <c r="AQ17" i="100"/>
  <c r="AQ57" i="100" s="1"/>
  <c r="BG49" i="100"/>
  <c r="AU94" i="100"/>
  <c r="AU24" i="100"/>
  <c r="AU64" i="100" s="1"/>
  <c r="AU81" i="100"/>
  <c r="AD49" i="100"/>
  <c r="AD83" i="100"/>
  <c r="AF81" i="100"/>
  <c r="AK76" i="100"/>
  <c r="BE115" i="100"/>
  <c r="BE81" i="100"/>
  <c r="AE83" i="100"/>
  <c r="AE49" i="100"/>
  <c r="AI44" i="100"/>
  <c r="AI78" i="100"/>
  <c r="AW24" i="100"/>
  <c r="AW60" i="100" s="1"/>
  <c r="AW94" i="100"/>
  <c r="AY69" i="100"/>
  <c r="AY134" i="100"/>
  <c r="AY100" i="100"/>
  <c r="AY68" i="100"/>
  <c r="AY67" i="100"/>
  <c r="AU5" i="100"/>
  <c r="AU47" i="100" s="1"/>
  <c r="AR76" i="100"/>
  <c r="AE78" i="100"/>
  <c r="AE44" i="100"/>
  <c r="AI81" i="100"/>
  <c r="AC98" i="100"/>
  <c r="AB99" i="100"/>
  <c r="BG64" i="100"/>
  <c r="AM44" i="100"/>
  <c r="AM78" i="100"/>
  <c r="AO78" i="100"/>
  <c r="AY76" i="100"/>
  <c r="AY110" i="100"/>
  <c r="AV5" i="100"/>
  <c r="AV44" i="100" s="1"/>
  <c r="AV78" i="100"/>
  <c r="AX100" i="100"/>
  <c r="AX68" i="100"/>
  <c r="AX67" i="100"/>
  <c r="AK17" i="100"/>
  <c r="BG132" i="100"/>
  <c r="AX98" i="100"/>
  <c r="AZ46" i="100"/>
  <c r="AT76" i="100"/>
  <c r="BF110" i="100"/>
  <c r="BF76" i="100"/>
  <c r="AB5" i="100"/>
  <c r="AC100" i="100"/>
  <c r="AC67" i="100"/>
  <c r="AC68" i="100"/>
  <c r="AH98" i="100"/>
  <c r="AT98" i="100"/>
  <c r="AC76" i="100"/>
  <c r="BG112" i="100"/>
  <c r="BG42" i="100"/>
  <c r="BG51" i="100"/>
  <c r="AN91" i="100"/>
  <c r="BF24" i="100"/>
  <c r="BF60" i="100" s="1"/>
  <c r="BF94" i="100"/>
  <c r="BF128" i="100"/>
  <c r="AZ78" i="100"/>
  <c r="AZ112" i="100"/>
  <c r="AQ24" i="100"/>
  <c r="AQ60" i="100" s="1"/>
  <c r="AQ94" i="100"/>
  <c r="AB24" i="100"/>
  <c r="AB60" i="100" s="1"/>
  <c r="AB94" i="100"/>
  <c r="AN98" i="100"/>
  <c r="AQ69" i="100"/>
  <c r="AJ81" i="100"/>
  <c r="AB49" i="100"/>
  <c r="AB83" i="100"/>
  <c r="AL83" i="100"/>
  <c r="AS78" i="100"/>
  <c r="BA128" i="100"/>
  <c r="BA24" i="100"/>
  <c r="BA60" i="100" s="1"/>
  <c r="BA94" i="100"/>
  <c r="AK98" i="100"/>
  <c r="BD78" i="100"/>
  <c r="BD112" i="100"/>
  <c r="AK5" i="100"/>
  <c r="AK47" i="100" s="1"/>
  <c r="AM94" i="100"/>
  <c r="AM24" i="100"/>
  <c r="AM64" i="100" s="1"/>
  <c r="AP66" i="100"/>
  <c r="AJ68" i="100"/>
  <c r="AJ100" i="100"/>
  <c r="AJ67" i="100"/>
  <c r="BB112" i="100"/>
  <c r="BB78" i="100"/>
  <c r="BB44" i="100"/>
  <c r="BB76" i="100"/>
  <c r="BB110" i="100"/>
  <c r="AP98" i="100"/>
  <c r="AT5" i="100"/>
  <c r="AT47" i="100" s="1"/>
  <c r="BG46" i="100"/>
  <c r="AN48" i="100"/>
  <c r="AF100" i="100"/>
  <c r="AE100" i="100"/>
  <c r="AE67" i="100"/>
  <c r="AE68" i="100"/>
  <c r="BG78" i="100"/>
  <c r="BF78" i="100"/>
  <c r="BF112" i="100"/>
  <c r="AO24" i="100"/>
  <c r="AO60" i="100" s="1"/>
  <c r="AO94" i="100"/>
  <c r="AJ98" i="100"/>
  <c r="AN51" i="100"/>
  <c r="AN46" i="100"/>
  <c r="AL98" i="100"/>
  <c r="AA24" i="100"/>
  <c r="AA60" i="100" s="1"/>
  <c r="AF24" i="100"/>
  <c r="AF94" i="100"/>
  <c r="AX81" i="100"/>
  <c r="AX47" i="100"/>
  <c r="BG117" i="100"/>
  <c r="AY81" i="100"/>
  <c r="AY115" i="100"/>
  <c r="AV83" i="100"/>
  <c r="AF49" i="100"/>
  <c r="AF83" i="100"/>
  <c r="AN100" i="100"/>
  <c r="AN68" i="100"/>
  <c r="AN67" i="100"/>
  <c r="AO69" i="100"/>
  <c r="AM98" i="100"/>
  <c r="AK91" i="100"/>
  <c r="BA115" i="100"/>
  <c r="BA81" i="100"/>
  <c r="AC5" i="100"/>
  <c r="AC47" i="100" s="1"/>
  <c r="AD76" i="100"/>
  <c r="AS94" i="100"/>
  <c r="AS24" i="100"/>
  <c r="AS60" i="100" s="1"/>
  <c r="BG44" i="100"/>
  <c r="BG94" i="100"/>
  <c r="AV98" i="100"/>
  <c r="AZ42" i="100"/>
  <c r="AZ110" i="100"/>
  <c r="AZ76" i="100"/>
  <c r="AV76" i="100"/>
  <c r="BA5" i="100"/>
  <c r="BA47" i="100" s="1"/>
  <c r="BA117" i="100"/>
  <c r="BA83" i="100"/>
  <c r="AH100" i="100"/>
  <c r="AH67" i="100"/>
  <c r="AH68" i="100"/>
  <c r="AJ94" i="100"/>
  <c r="AJ24" i="100"/>
  <c r="AX76" i="100"/>
  <c r="AS83" i="100"/>
  <c r="AM100" i="100"/>
  <c r="AG98" i="100"/>
  <c r="AB66" i="100"/>
  <c r="BA100" i="100"/>
  <c r="AZ134" i="100"/>
  <c r="AZ100" i="100"/>
  <c r="AZ67" i="100"/>
  <c r="AZ68" i="100"/>
  <c r="AE24" i="100"/>
  <c r="AE64" i="100" s="1"/>
  <c r="AE94" i="100"/>
  <c r="AM83" i="100"/>
  <c r="AO81" i="100"/>
  <c r="BE117" i="100"/>
  <c r="BE83" i="100"/>
  <c r="AA5" i="100"/>
  <c r="AA47" i="100" s="1"/>
  <c r="AA41" i="100"/>
  <c r="BG35" i="100"/>
  <c r="BG43" i="100"/>
  <c r="BG45" i="100"/>
  <c r="AR78" i="100"/>
  <c r="AR5" i="100"/>
  <c r="AR47" i="100" s="1"/>
  <c r="AG100" i="100"/>
  <c r="AG67" i="100"/>
  <c r="AG68" i="100"/>
  <c r="BD83" i="100"/>
  <c r="BD117" i="100"/>
  <c r="AI76" i="100"/>
  <c r="AG81" i="100"/>
  <c r="AS98" i="100"/>
  <c r="AO76" i="100"/>
  <c r="AV100" i="100"/>
  <c r="AV67" i="100"/>
  <c r="AV68" i="100"/>
  <c r="BF132" i="100"/>
  <c r="BF98" i="100"/>
  <c r="AR81" i="100"/>
  <c r="AY83" i="100"/>
  <c r="AY117" i="100"/>
  <c r="BB68" i="100"/>
  <c r="BB100" i="100"/>
  <c r="BB134" i="100"/>
  <c r="BB67" i="100"/>
  <c r="AC24" i="100"/>
  <c r="AC60" i="100" s="1"/>
  <c r="AC94" i="100"/>
  <c r="AL81" i="100"/>
  <c r="AG83" i="100"/>
  <c r="AH94" i="100"/>
  <c r="AH24" i="100"/>
  <c r="BG76" i="100"/>
  <c r="BG63" i="100"/>
  <c r="AI24" i="100"/>
  <c r="AI64" i="100" s="1"/>
  <c r="AI94" i="100"/>
  <c r="AW83" i="100"/>
  <c r="AN81" i="100"/>
  <c r="AN47" i="100"/>
  <c r="AD81" i="100"/>
  <c r="AE5" i="100"/>
  <c r="AE42" i="100" s="1"/>
  <c r="AE76" i="100"/>
  <c r="AQ5" i="100"/>
  <c r="AQ42" i="100" s="1"/>
  <c r="AB96" i="100"/>
  <c r="AL78" i="100"/>
  <c r="AL44" i="100"/>
  <c r="AQ81" i="100"/>
  <c r="AX69" i="100"/>
  <c r="AM66" i="100"/>
  <c r="BG115" i="100"/>
  <c r="BE110" i="100"/>
  <c r="BE76" i="100"/>
  <c r="AI66" i="100"/>
  <c r="AT81" i="100"/>
  <c r="AP83" i="100"/>
  <c r="AD94" i="100"/>
  <c r="AD24" i="100"/>
  <c r="BA110" i="100"/>
  <c r="BA76" i="100"/>
  <c r="AU98" i="100"/>
  <c r="AM76" i="100"/>
  <c r="AO100" i="100"/>
  <c r="AO67" i="100"/>
  <c r="AO68" i="100"/>
  <c r="AR100" i="100"/>
  <c r="AR68" i="100"/>
  <c r="AR67" i="100"/>
  <c r="BF81" i="100"/>
  <c r="BF115" i="100"/>
  <c r="BB81" i="100"/>
  <c r="BB115" i="100"/>
  <c r="BB47" i="100"/>
  <c r="AS76" i="100"/>
  <c r="AB47" i="100"/>
  <c r="AB81" i="100"/>
  <c r="AG76" i="100"/>
  <c r="AV24" i="100"/>
  <c r="AV94" i="100"/>
  <c r="AN24" i="100"/>
  <c r="AN94" i="100"/>
  <c r="AC78" i="100"/>
  <c r="AC44" i="100"/>
  <c r="BF5" i="100"/>
  <c r="BF47" i="100" s="1"/>
  <c r="AF44" i="100"/>
  <c r="AF78" i="100"/>
  <c r="AJ44" i="100"/>
  <c r="AJ78" i="100"/>
  <c r="AP94" i="100"/>
  <c r="AP24" i="100"/>
  <c r="AP64" i="100" s="1"/>
  <c r="AH78" i="100"/>
  <c r="AH44" i="100"/>
  <c r="BC125" i="100"/>
  <c r="BC17" i="100"/>
  <c r="AG78" i="100"/>
  <c r="AG44" i="100"/>
  <c r="AH81" i="100"/>
  <c r="AM81" i="100"/>
  <c r="AC83" i="100"/>
  <c r="AC49" i="100"/>
  <c r="BE5" i="100"/>
  <c r="BE44" i="100" s="1"/>
  <c r="AW98" i="100"/>
  <c r="AU76" i="100"/>
  <c r="AZ115" i="100"/>
  <c r="AZ47" i="100"/>
  <c r="AZ81" i="100"/>
  <c r="BD94" i="100"/>
  <c r="BD128" i="100"/>
  <c r="BD24" i="100"/>
  <c r="BD125" i="100"/>
  <c r="BD91" i="100"/>
  <c r="BD17" i="100"/>
  <c r="BD57" i="100" s="1"/>
  <c r="AL5" i="100"/>
  <c r="AL76" i="100"/>
  <c r="BD115" i="100"/>
  <c r="BD81" i="100"/>
  <c r="BF134" i="100"/>
  <c r="BF100" i="100"/>
  <c r="BF69" i="100"/>
  <c r="BF68" i="100"/>
  <c r="AD5" i="100"/>
  <c r="AD47" i="100" s="1"/>
  <c r="AH5" i="100"/>
  <c r="AH42" i="100" s="1"/>
  <c r="AH76" i="100"/>
  <c r="AW46" i="100" l="1"/>
  <c r="AZ50" i="100"/>
  <c r="AS66" i="100"/>
  <c r="AZ44" i="100"/>
  <c r="AZ45" i="100"/>
  <c r="AW42" i="100"/>
  <c r="AZ51" i="100"/>
  <c r="AZ43" i="100"/>
  <c r="AO42" i="100"/>
  <c r="BB42" i="100"/>
  <c r="AJ47" i="100"/>
  <c r="AZ48" i="100"/>
  <c r="AW43" i="100"/>
  <c r="AW48" i="100"/>
  <c r="AW49" i="100"/>
  <c r="BE64" i="100"/>
  <c r="AW51" i="100"/>
  <c r="AW44" i="100"/>
  <c r="AW50" i="100"/>
  <c r="AW45" i="100"/>
  <c r="AW47" i="100"/>
  <c r="AG48" i="100"/>
  <c r="AF47" i="100"/>
  <c r="AI51" i="100"/>
  <c r="BF64" i="100"/>
  <c r="BG127" i="100"/>
  <c r="AI49" i="100"/>
  <c r="AI43" i="100"/>
  <c r="AZ108" i="100"/>
  <c r="AG43" i="100"/>
  <c r="AV42" i="100"/>
  <c r="BA42" i="100"/>
  <c r="AV49" i="100"/>
  <c r="AA62" i="100"/>
  <c r="BB51" i="100"/>
  <c r="BB48" i="100"/>
  <c r="AA61" i="100"/>
  <c r="BB45" i="100"/>
  <c r="AO46" i="100"/>
  <c r="AG51" i="100"/>
  <c r="AG74" i="100"/>
  <c r="AK64" i="100"/>
  <c r="AO48" i="100"/>
  <c r="AG46" i="100"/>
  <c r="AG49" i="100"/>
  <c r="BD49" i="100"/>
  <c r="AO44" i="100"/>
  <c r="BD47" i="100"/>
  <c r="AU42" i="100"/>
  <c r="AG42" i="100"/>
  <c r="AG45" i="100"/>
  <c r="AG47" i="100"/>
  <c r="AO47" i="100"/>
  <c r="AO41" i="100"/>
  <c r="AM47" i="100"/>
  <c r="AI42" i="100"/>
  <c r="AI41" i="100"/>
  <c r="AM51" i="100"/>
  <c r="AS49" i="100"/>
  <c r="AI48" i="100"/>
  <c r="AY48" i="100"/>
  <c r="AS45" i="100"/>
  <c r="AM74" i="100"/>
  <c r="AS42" i="100"/>
  <c r="AY42" i="100"/>
  <c r="AI47" i="100"/>
  <c r="AI46" i="100"/>
  <c r="AM45" i="100"/>
  <c r="AO66" i="100"/>
  <c r="BG93" i="100"/>
  <c r="AY47" i="100"/>
  <c r="AX64" i="100"/>
  <c r="AN74" i="100"/>
  <c r="BB41" i="100"/>
  <c r="BB43" i="100"/>
  <c r="AM46" i="100"/>
  <c r="AM43" i="100"/>
  <c r="AS43" i="100"/>
  <c r="AS44" i="100"/>
  <c r="AY108" i="100"/>
  <c r="AM41" i="100"/>
  <c r="AY51" i="100"/>
  <c r="AY49" i="100"/>
  <c r="AS51" i="100"/>
  <c r="AM42" i="100"/>
  <c r="BG59" i="100"/>
  <c r="AM49" i="100"/>
  <c r="AZ74" i="100"/>
  <c r="AY66" i="100"/>
  <c r="AS47" i="100"/>
  <c r="AY44" i="100"/>
  <c r="BB49" i="100"/>
  <c r="BB46" i="100"/>
  <c r="BB50" i="100"/>
  <c r="AY50" i="100"/>
  <c r="AS48" i="100"/>
  <c r="BG40" i="100"/>
  <c r="AP49" i="100"/>
  <c r="AY41" i="100"/>
  <c r="AY43" i="100"/>
  <c r="AS41" i="100"/>
  <c r="BG74" i="100"/>
  <c r="AY46" i="100"/>
  <c r="AO51" i="100"/>
  <c r="AO45" i="100"/>
  <c r="BG108" i="100"/>
  <c r="AE66" i="100"/>
  <c r="AJ66" i="100"/>
  <c r="AQ47" i="100"/>
  <c r="AR44" i="100"/>
  <c r="AZ66" i="100"/>
  <c r="AZ40" i="100"/>
  <c r="BB64" i="100"/>
  <c r="BF66" i="100"/>
  <c r="AX66" i="100"/>
  <c r="AK66" i="100"/>
  <c r="AO43" i="100"/>
  <c r="BE42" i="100"/>
  <c r="AN40" i="100"/>
  <c r="AP47" i="100"/>
  <c r="AR60" i="100"/>
  <c r="BC35" i="100"/>
  <c r="BC120" i="100"/>
  <c r="BC53" i="100"/>
  <c r="BC56" i="100"/>
  <c r="BC55" i="100"/>
  <c r="BC54" i="100"/>
  <c r="BD60" i="100"/>
  <c r="BD127" i="100"/>
  <c r="BD93" i="100"/>
  <c r="BD61" i="100"/>
  <c r="BD65" i="100"/>
  <c r="BD62" i="100"/>
  <c r="BD63" i="100"/>
  <c r="BB66" i="100"/>
  <c r="AL42" i="100"/>
  <c r="AN60" i="100"/>
  <c r="AN93" i="100"/>
  <c r="AN65" i="100"/>
  <c r="AN61" i="100"/>
  <c r="AN62" i="100"/>
  <c r="AN63" i="100"/>
  <c r="AV66" i="100"/>
  <c r="AG66" i="100"/>
  <c r="AE60" i="100"/>
  <c r="BA74" i="100"/>
  <c r="BA108" i="100"/>
  <c r="BA43" i="100"/>
  <c r="BA45" i="100"/>
  <c r="BA51" i="100"/>
  <c r="BA50" i="100"/>
  <c r="BA46" i="100"/>
  <c r="BA48" i="100"/>
  <c r="BA41" i="100"/>
  <c r="AF60" i="100"/>
  <c r="AF93" i="100"/>
  <c r="AF63" i="100"/>
  <c r="AF65" i="100"/>
  <c r="AF62" i="100"/>
  <c r="AF61" i="100"/>
  <c r="AM91" i="100"/>
  <c r="AM17" i="100"/>
  <c r="AM57" i="100" s="1"/>
  <c r="AV43" i="100"/>
  <c r="AV45" i="100"/>
  <c r="AV50" i="100"/>
  <c r="AV46" i="100"/>
  <c r="AV51" i="100"/>
  <c r="AV48" i="100"/>
  <c r="AV41" i="100"/>
  <c r="AZ91" i="100"/>
  <c r="AZ125" i="100"/>
  <c r="AZ17" i="100"/>
  <c r="AP43" i="100"/>
  <c r="AP45" i="100"/>
  <c r="AP51" i="100"/>
  <c r="AP48" i="100"/>
  <c r="AP46" i="100"/>
  <c r="AP41" i="100"/>
  <c r="AK49" i="100"/>
  <c r="AQ44" i="100"/>
  <c r="AZ64" i="100"/>
  <c r="AP91" i="100"/>
  <c r="AP17" i="100"/>
  <c r="AP35" i="100" s="1"/>
  <c r="BA44" i="100"/>
  <c r="BB127" i="100"/>
  <c r="BB93" i="100"/>
  <c r="BB61" i="100"/>
  <c r="BB63" i="100"/>
  <c r="BB65" i="100"/>
  <c r="BB62" i="100"/>
  <c r="AP44" i="100"/>
  <c r="AV47" i="100"/>
  <c r="AA64" i="100"/>
  <c r="AQ66" i="100"/>
  <c r="AY60" i="100"/>
  <c r="AY127" i="100"/>
  <c r="AY93" i="100"/>
  <c r="AY63" i="100"/>
  <c r="AY61" i="100"/>
  <c r="AY62" i="100"/>
  <c r="AY65" i="100"/>
  <c r="AG60" i="100"/>
  <c r="AG93" i="100"/>
  <c r="AG63" i="100"/>
  <c r="AG62" i="100"/>
  <c r="AG61" i="100"/>
  <c r="AG65" i="100"/>
  <c r="AD91" i="100"/>
  <c r="AD17" i="100"/>
  <c r="AD35" i="100" s="1"/>
  <c r="AI91" i="100"/>
  <c r="AI17" i="100"/>
  <c r="AH93" i="100"/>
  <c r="AH63" i="100"/>
  <c r="AH62" i="100"/>
  <c r="AH61" i="100"/>
  <c r="AH65" i="100"/>
  <c r="AA17" i="100"/>
  <c r="AA57" i="100" s="1"/>
  <c r="AT91" i="100"/>
  <c r="AT17" i="100"/>
  <c r="AT57" i="100" s="1"/>
  <c r="AV93" i="100"/>
  <c r="AV63" i="100"/>
  <c r="AV65" i="100"/>
  <c r="AV61" i="100"/>
  <c r="AV62" i="100"/>
  <c r="AD60" i="100"/>
  <c r="AD93" i="100"/>
  <c r="AD62" i="100"/>
  <c r="AD63" i="100"/>
  <c r="AD61" i="100"/>
  <c r="AD65" i="100"/>
  <c r="AE74" i="100"/>
  <c r="AE43" i="100"/>
  <c r="AE45" i="100"/>
  <c r="AE41" i="100"/>
  <c r="AE51" i="100"/>
  <c r="AE46" i="100"/>
  <c r="AE48" i="100"/>
  <c r="AI60" i="100"/>
  <c r="AI93" i="100"/>
  <c r="AI62" i="100"/>
  <c r="AI63" i="100"/>
  <c r="AI61" i="100"/>
  <c r="AI65" i="100"/>
  <c r="AS74" i="100"/>
  <c r="AR43" i="100"/>
  <c r="AR45" i="100"/>
  <c r="AR51" i="100"/>
  <c r="AR41" i="100"/>
  <c r="AR46" i="100"/>
  <c r="AR48" i="100"/>
  <c r="AB91" i="100"/>
  <c r="AB17" i="100"/>
  <c r="AB57" i="100" s="1"/>
  <c r="AN66" i="100"/>
  <c r="AT42" i="100"/>
  <c r="AT74" i="100"/>
  <c r="AT43" i="100"/>
  <c r="AT45" i="100"/>
  <c r="AT46" i="100"/>
  <c r="AT48" i="100"/>
  <c r="AT41" i="100"/>
  <c r="AT51" i="100"/>
  <c r="AC42" i="100"/>
  <c r="AU60" i="100"/>
  <c r="AU93" i="100"/>
  <c r="AU62" i="100"/>
  <c r="AU63" i="100"/>
  <c r="AU61" i="100"/>
  <c r="AU65" i="100"/>
  <c r="AE47" i="100"/>
  <c r="AS91" i="100"/>
  <c r="AS17" i="100"/>
  <c r="AA63" i="100"/>
  <c r="AK93" i="100"/>
  <c r="AK65" i="100"/>
  <c r="AK63" i="100"/>
  <c r="AK61" i="100"/>
  <c r="AK62" i="100"/>
  <c r="BD74" i="100"/>
  <c r="BD35" i="100"/>
  <c r="BD43" i="100"/>
  <c r="BD45" i="100"/>
  <c r="BD51" i="100"/>
  <c r="BD46" i="100"/>
  <c r="BD50" i="100"/>
  <c r="BD48" i="100"/>
  <c r="BD41" i="100"/>
  <c r="AR91" i="100"/>
  <c r="AR17" i="100"/>
  <c r="AR35" i="100" s="1"/>
  <c r="BG91" i="100"/>
  <c r="BF91" i="100"/>
  <c r="BF125" i="100"/>
  <c r="BF17" i="100"/>
  <c r="BF57" i="100" s="1"/>
  <c r="BD108" i="100"/>
  <c r="AX74" i="100"/>
  <c r="AX35" i="100"/>
  <c r="BG138" i="100" s="1"/>
  <c r="AX43" i="100"/>
  <c r="AX45" i="100"/>
  <c r="AX41" i="100"/>
  <c r="AX51" i="100"/>
  <c r="AX50" i="100"/>
  <c r="AX46" i="100"/>
  <c r="AX48" i="100"/>
  <c r="AQ49" i="100"/>
  <c r="BD64" i="100"/>
  <c r="BD42" i="100"/>
  <c r="AH74" i="100"/>
  <c r="AH43" i="100"/>
  <c r="AH45" i="100"/>
  <c r="AH51" i="100"/>
  <c r="AH41" i="100"/>
  <c r="AH48" i="100"/>
  <c r="AH46" i="100"/>
  <c r="BA125" i="100"/>
  <c r="BA91" i="100"/>
  <c r="BA17" i="100"/>
  <c r="BA57" i="100" s="1"/>
  <c r="AA46" i="100"/>
  <c r="AA42" i="100"/>
  <c r="BE91" i="100"/>
  <c r="BE125" i="100"/>
  <c r="BE17" i="100"/>
  <c r="BE57" i="100" s="1"/>
  <c r="AC66" i="100"/>
  <c r="BC74" i="100"/>
  <c r="BC108" i="100"/>
  <c r="BC43" i="100"/>
  <c r="BC45" i="100"/>
  <c r="BC48" i="100"/>
  <c r="BC41" i="100"/>
  <c r="BC51" i="100"/>
  <c r="BC46" i="100"/>
  <c r="BC50" i="100"/>
  <c r="AW74" i="100"/>
  <c r="AI74" i="100"/>
  <c r="AE93" i="100"/>
  <c r="AE63" i="100"/>
  <c r="AE65" i="100"/>
  <c r="AE62" i="100"/>
  <c r="AE61" i="100"/>
  <c r="BD86" i="100"/>
  <c r="BD120" i="100"/>
  <c r="BD54" i="100"/>
  <c r="BD53" i="100"/>
  <c r="BD55" i="100"/>
  <c r="BD56" i="100"/>
  <c r="AH47" i="100"/>
  <c r="AR66" i="100"/>
  <c r="AC64" i="100"/>
  <c r="AC93" i="100"/>
  <c r="AC63" i="100"/>
  <c r="AC62" i="100"/>
  <c r="AC65" i="100"/>
  <c r="AC61" i="100"/>
  <c r="AS64" i="100"/>
  <c r="AS93" i="100"/>
  <c r="AS61" i="100"/>
  <c r="AS63" i="100"/>
  <c r="AS65" i="100"/>
  <c r="AS62" i="100"/>
  <c r="AM60" i="100"/>
  <c r="AM93" i="100"/>
  <c r="AM62" i="100"/>
  <c r="AM61" i="100"/>
  <c r="AM65" i="100"/>
  <c r="AM63" i="100"/>
  <c r="AN64" i="100"/>
  <c r="AA65" i="100"/>
  <c r="AV74" i="100"/>
  <c r="AU74" i="100"/>
  <c r="AU43" i="100"/>
  <c r="AU45" i="100"/>
  <c r="AU48" i="100"/>
  <c r="AU46" i="100"/>
  <c r="AU41" i="100"/>
  <c r="AU51" i="100"/>
  <c r="AK42" i="100"/>
  <c r="AQ54" i="100"/>
  <c r="AQ53" i="100"/>
  <c r="AQ55" i="100"/>
  <c r="AQ56" i="100"/>
  <c r="AQ58" i="100"/>
  <c r="AR49" i="100"/>
  <c r="AT60" i="100"/>
  <c r="AT93" i="100"/>
  <c r="AT63" i="100"/>
  <c r="AT62" i="100"/>
  <c r="AT61" i="100"/>
  <c r="AT65" i="100"/>
  <c r="AT49" i="100"/>
  <c r="AZ93" i="100"/>
  <c r="AZ127" i="100"/>
  <c r="AZ65" i="100"/>
  <c r="AZ63" i="100"/>
  <c r="AZ62" i="100"/>
  <c r="AZ61" i="100"/>
  <c r="BG57" i="100"/>
  <c r="BG120" i="100"/>
  <c r="BG56" i="100"/>
  <c r="BG55" i="100"/>
  <c r="BG54" i="100"/>
  <c r="BC42" i="100"/>
  <c r="AR93" i="100"/>
  <c r="AR65" i="100"/>
  <c r="AR63" i="100"/>
  <c r="AR61" i="100"/>
  <c r="AR62" i="100"/>
  <c r="AC91" i="100"/>
  <c r="AC17" i="100"/>
  <c r="AC57" i="100" s="1"/>
  <c r="AR74" i="100"/>
  <c r="AQ74" i="100"/>
  <c r="AQ35" i="100"/>
  <c r="AQ43" i="100"/>
  <c r="AQ45" i="100"/>
  <c r="AQ48" i="100"/>
  <c r="AQ46" i="100"/>
  <c r="AQ41" i="100"/>
  <c r="AQ51" i="100"/>
  <c r="AA45" i="100"/>
  <c r="AA48" i="100"/>
  <c r="AN35" i="100"/>
  <c r="AN53" i="100"/>
  <c r="AN54" i="100"/>
  <c r="AN56" i="100"/>
  <c r="AN55" i="100"/>
  <c r="AN58" i="100"/>
  <c r="AD64" i="100"/>
  <c r="AF64" i="100"/>
  <c r="AU49" i="100"/>
  <c r="AX44" i="100"/>
  <c r="AF74" i="100"/>
  <c r="AF43" i="100"/>
  <c r="AF45" i="100"/>
  <c r="AF41" i="100"/>
  <c r="AF48" i="100"/>
  <c r="AF51" i="100"/>
  <c r="AF46" i="100"/>
  <c r="AJ49" i="100"/>
  <c r="AJ74" i="100"/>
  <c r="AJ43" i="100"/>
  <c r="AJ45" i="100"/>
  <c r="AJ48" i="100"/>
  <c r="AJ41" i="100"/>
  <c r="AJ51" i="100"/>
  <c r="AJ46" i="100"/>
  <c r="AB64" i="100"/>
  <c r="AV91" i="100"/>
  <c r="AV17" i="100"/>
  <c r="AL43" i="100"/>
  <c r="AL45" i="100"/>
  <c r="AL41" i="100"/>
  <c r="AL48" i="100"/>
  <c r="AL46" i="100"/>
  <c r="AL51" i="100"/>
  <c r="AL47" i="100"/>
  <c r="AD74" i="100"/>
  <c r="AD43" i="100"/>
  <c r="AD45" i="100"/>
  <c r="AD46" i="100"/>
  <c r="AD41" i="100"/>
  <c r="AD51" i="100"/>
  <c r="AD48" i="100"/>
  <c r="BC91" i="100"/>
  <c r="BB91" i="100"/>
  <c r="BB125" i="100"/>
  <c r="BB17" i="100"/>
  <c r="BF46" i="100"/>
  <c r="BF108" i="100"/>
  <c r="BF74" i="100"/>
  <c r="BF43" i="100"/>
  <c r="BF45" i="100"/>
  <c r="BF50" i="100"/>
  <c r="BF41" i="100"/>
  <c r="BF51" i="100"/>
  <c r="BF48" i="100"/>
  <c r="BF44" i="100"/>
  <c r="AQ93" i="100"/>
  <c r="AQ63" i="100"/>
  <c r="AQ65" i="100"/>
  <c r="AQ62" i="100"/>
  <c r="AQ61" i="100"/>
  <c r="BE74" i="100"/>
  <c r="BE108" i="100"/>
  <c r="BE35" i="100"/>
  <c r="BE43" i="100"/>
  <c r="BE45" i="100"/>
  <c r="BE41" i="100"/>
  <c r="BE51" i="100"/>
  <c r="BE50" i="100"/>
  <c r="BE48" i="100"/>
  <c r="BE46" i="100"/>
  <c r="AH91" i="100"/>
  <c r="AH17" i="100"/>
  <c r="AH35" i="100" s="1"/>
  <c r="AU91" i="100"/>
  <c r="AU17" i="100"/>
  <c r="AU35" i="100" s="1"/>
  <c r="AH60" i="100"/>
  <c r="BE49" i="100"/>
  <c r="BA49" i="100"/>
  <c r="AV64" i="100"/>
  <c r="AD42" i="100"/>
  <c r="BA64" i="100"/>
  <c r="BA127" i="100"/>
  <c r="BA93" i="100"/>
  <c r="BA63" i="100"/>
  <c r="BA65" i="100"/>
  <c r="BA61" i="100"/>
  <c r="BA62" i="100"/>
  <c r="AL49" i="100"/>
  <c r="AH64" i="100"/>
  <c r="AC74" i="100"/>
  <c r="AB74" i="100"/>
  <c r="AB51" i="100"/>
  <c r="AB48" i="100"/>
  <c r="AB46" i="100"/>
  <c r="BF42" i="100"/>
  <c r="AO91" i="100"/>
  <c r="AO17" i="100"/>
  <c r="AN57" i="100"/>
  <c r="AA51" i="100"/>
  <c r="AX53" i="100"/>
  <c r="AX56" i="100"/>
  <c r="AX55" i="100"/>
  <c r="AX54" i="100"/>
  <c r="AX58" i="100"/>
  <c r="AL91" i="100"/>
  <c r="AL17" i="100"/>
  <c r="BE127" i="100"/>
  <c r="BE93" i="100"/>
  <c r="BE62" i="100"/>
  <c r="BE65" i="100"/>
  <c r="BE63" i="100"/>
  <c r="BE61" i="100"/>
  <c r="BB108" i="100"/>
  <c r="AP74" i="100"/>
  <c r="AC41" i="100"/>
  <c r="AC43" i="100"/>
  <c r="AC45" i="100"/>
  <c r="AC51" i="100"/>
  <c r="AC46" i="100"/>
  <c r="AC48" i="100"/>
  <c r="AL74" i="100"/>
  <c r="AK74" i="100"/>
  <c r="AK35" i="100"/>
  <c r="AK43" i="100"/>
  <c r="AK45" i="100"/>
  <c r="AK41" i="100"/>
  <c r="AK46" i="100"/>
  <c r="AK51" i="100"/>
  <c r="AK48" i="100"/>
  <c r="AK53" i="100"/>
  <c r="AK54" i="100"/>
  <c r="AK55" i="100"/>
  <c r="AK56" i="100"/>
  <c r="AK58" i="100"/>
  <c r="AY91" i="100"/>
  <c r="AY125" i="100"/>
  <c r="AY17" i="100"/>
  <c r="AW64" i="100"/>
  <c r="AW93" i="100"/>
  <c r="AW65" i="100"/>
  <c r="AW63" i="100"/>
  <c r="AW62" i="100"/>
  <c r="AW61" i="100"/>
  <c r="AH49" i="100"/>
  <c r="AQ64" i="100"/>
  <c r="BF49" i="100"/>
  <c r="AL60" i="100"/>
  <c r="AL93" i="100"/>
  <c r="AL61" i="100"/>
  <c r="AL63" i="100"/>
  <c r="AL62" i="100"/>
  <c r="AL65" i="100"/>
  <c r="AT44" i="100"/>
  <c r="AW91" i="100"/>
  <c r="AW17" i="100"/>
  <c r="AX86" i="100" s="1"/>
  <c r="AY74" i="100"/>
  <c r="BC57" i="100"/>
  <c r="AP60" i="100"/>
  <c r="AP93" i="100"/>
  <c r="AP65" i="100"/>
  <c r="AP62" i="100"/>
  <c r="AP61" i="100"/>
  <c r="AP63" i="100"/>
  <c r="AV60" i="100"/>
  <c r="AJ60" i="100"/>
  <c r="AJ93" i="100"/>
  <c r="AJ63" i="100"/>
  <c r="AJ61" i="100"/>
  <c r="AJ62" i="100"/>
  <c r="AJ65" i="100"/>
  <c r="AH66" i="100"/>
  <c r="AE91" i="100"/>
  <c r="AE17" i="100"/>
  <c r="AE35" i="100" s="1"/>
  <c r="AJ91" i="100"/>
  <c r="AJ17" i="100"/>
  <c r="AJ64" i="100"/>
  <c r="AO64" i="100"/>
  <c r="AO93" i="100"/>
  <c r="AO62" i="100"/>
  <c r="AO65" i="100"/>
  <c r="AO61" i="100"/>
  <c r="AO63" i="100"/>
  <c r="AG91" i="100"/>
  <c r="AG17" i="100"/>
  <c r="AB93" i="100"/>
  <c r="AB61" i="100"/>
  <c r="AB62" i="100"/>
  <c r="AB63" i="100"/>
  <c r="AB65" i="100"/>
  <c r="BF127" i="100"/>
  <c r="BF93" i="100"/>
  <c r="BF63" i="100"/>
  <c r="BF65" i="100"/>
  <c r="BF62" i="100"/>
  <c r="BF61" i="100"/>
  <c r="AK57" i="100"/>
  <c r="AF91" i="100"/>
  <c r="AF17" i="100"/>
  <c r="AF35" i="100" s="1"/>
  <c r="AR42" i="100"/>
  <c r="BE47" i="100"/>
  <c r="AX93" i="100"/>
  <c r="AX62" i="100"/>
  <c r="AX61" i="100"/>
  <c r="AX63" i="100"/>
  <c r="AX65" i="100"/>
  <c r="AL66" i="100"/>
  <c r="BC49" i="100"/>
  <c r="AU44" i="100"/>
  <c r="BC44" i="100"/>
  <c r="BC64" i="100"/>
  <c r="BC127" i="100"/>
  <c r="BC93" i="100"/>
  <c r="BC65" i="100"/>
  <c r="BC61" i="100"/>
  <c r="BC63" i="100"/>
  <c r="BC62" i="100"/>
  <c r="AX49" i="100"/>
  <c r="BB74" i="100"/>
  <c r="AW40" i="100" l="1"/>
  <c r="AM40" i="100"/>
  <c r="AI40" i="100"/>
  <c r="AO40" i="100"/>
  <c r="AG40" i="100"/>
  <c r="AB35" i="100"/>
  <c r="AC104" i="100" s="1"/>
  <c r="BG86" i="100"/>
  <c r="BF35" i="100"/>
  <c r="BG104" i="100" s="1"/>
  <c r="AS40" i="100"/>
  <c r="BB40" i="100"/>
  <c r="AN86" i="100"/>
  <c r="AY40" i="100"/>
  <c r="BB59" i="100"/>
  <c r="BG52" i="100"/>
  <c r="AC35" i="100"/>
  <c r="AD104" i="100" s="1"/>
  <c r="BF59" i="100"/>
  <c r="AO59" i="100"/>
  <c r="AR59" i="100"/>
  <c r="AU57" i="100"/>
  <c r="AQ59" i="100"/>
  <c r="AW57" i="100"/>
  <c r="AL59" i="100"/>
  <c r="AW59" i="100"/>
  <c r="AX52" i="100"/>
  <c r="AS59" i="100"/>
  <c r="AK59" i="100"/>
  <c r="AA59" i="100"/>
  <c r="AX59" i="100"/>
  <c r="AV59" i="100"/>
  <c r="AB40" i="100"/>
  <c r="AH59" i="100"/>
  <c r="AZ59" i="100"/>
  <c r="AC59" i="100"/>
  <c r="BC59" i="100"/>
  <c r="AB59" i="100"/>
  <c r="BE59" i="100"/>
  <c r="BA59" i="100"/>
  <c r="AA40" i="100"/>
  <c r="AU59" i="100"/>
  <c r="AF104" i="100"/>
  <c r="AR104" i="100"/>
  <c r="AP59" i="100"/>
  <c r="AC40" i="100"/>
  <c r="AH57" i="100"/>
  <c r="AN52" i="100"/>
  <c r="BD52" i="100"/>
  <c r="AR57" i="100"/>
  <c r="AS86" i="100"/>
  <c r="AS53" i="100"/>
  <c r="AS54" i="100"/>
  <c r="AS55" i="100"/>
  <c r="AS56" i="100"/>
  <c r="AS58" i="100"/>
  <c r="AS35" i="100"/>
  <c r="AY59" i="100"/>
  <c r="AP40" i="100"/>
  <c r="AV40" i="100"/>
  <c r="BC138" i="100"/>
  <c r="AV57" i="100"/>
  <c r="AV86" i="100"/>
  <c r="AV54" i="100"/>
  <c r="AV53" i="100"/>
  <c r="AV56" i="100"/>
  <c r="AV55" i="100"/>
  <c r="AV58" i="100"/>
  <c r="AJ40" i="100"/>
  <c r="AQ104" i="100"/>
  <c r="AH40" i="100"/>
  <c r="AS57" i="100"/>
  <c r="AR40" i="100"/>
  <c r="AI57" i="100"/>
  <c r="AI86" i="100"/>
  <c r="AI54" i="100"/>
  <c r="AI53" i="100"/>
  <c r="AI56" i="100"/>
  <c r="AI55" i="100"/>
  <c r="AI58" i="100"/>
  <c r="AI35" i="100"/>
  <c r="AD57" i="100"/>
  <c r="AD86" i="100"/>
  <c r="AD53" i="100"/>
  <c r="AD54" i="100"/>
  <c r="AD56" i="100"/>
  <c r="AD55" i="100"/>
  <c r="AD58" i="100"/>
  <c r="AE59" i="100"/>
  <c r="BD59" i="100"/>
  <c r="AJ57" i="100"/>
  <c r="AJ86" i="100"/>
  <c r="AJ53" i="100"/>
  <c r="AJ54" i="100"/>
  <c r="AJ55" i="100"/>
  <c r="AJ56" i="100"/>
  <c r="AJ58" i="100"/>
  <c r="AK52" i="100"/>
  <c r="AD40" i="100"/>
  <c r="AL40" i="100"/>
  <c r="AC86" i="100"/>
  <c r="AC53" i="100"/>
  <c r="AC54" i="100"/>
  <c r="AC56" i="100"/>
  <c r="AC55" i="100"/>
  <c r="AC58" i="100"/>
  <c r="BE120" i="100"/>
  <c r="BE86" i="100"/>
  <c r="BE54" i="100"/>
  <c r="BE53" i="100"/>
  <c r="BE55" i="100"/>
  <c r="BE56" i="100"/>
  <c r="BD138" i="100"/>
  <c r="AI59" i="100"/>
  <c r="AG59" i="100"/>
  <c r="AM86" i="100"/>
  <c r="AM53" i="100"/>
  <c r="AM56" i="100"/>
  <c r="AM55" i="100"/>
  <c r="AM54" i="100"/>
  <c r="AM58" i="100"/>
  <c r="AM35" i="100"/>
  <c r="AF59" i="100"/>
  <c r="AK86" i="100"/>
  <c r="BE40" i="100"/>
  <c r="AM59" i="100"/>
  <c r="BD104" i="100"/>
  <c r="AE40" i="100"/>
  <c r="AQ86" i="100"/>
  <c r="AP86" i="100"/>
  <c r="AP53" i="100"/>
  <c r="AP56" i="100"/>
  <c r="AP55" i="100"/>
  <c r="AP54" i="100"/>
  <c r="AP58" i="100"/>
  <c r="BA40" i="100"/>
  <c r="BC52" i="100"/>
  <c r="BE138" i="100"/>
  <c r="BE104" i="100"/>
  <c r="AG57" i="100"/>
  <c r="AG86" i="100"/>
  <c r="AG53" i="100"/>
  <c r="AG54" i="100"/>
  <c r="AG55" i="100"/>
  <c r="AG56" i="100"/>
  <c r="AG58" i="100"/>
  <c r="AG35" i="100"/>
  <c r="AH104" i="100" s="1"/>
  <c r="AL57" i="100"/>
  <c r="AL86" i="100"/>
  <c r="AL54" i="100"/>
  <c r="AL53" i="100"/>
  <c r="AL55" i="100"/>
  <c r="AL56" i="100"/>
  <c r="AL58" i="100"/>
  <c r="BF40" i="100"/>
  <c r="AQ40" i="100"/>
  <c r="AU40" i="100"/>
  <c r="BD40" i="100"/>
  <c r="AT40" i="100"/>
  <c r="AD59" i="100"/>
  <c r="AP57" i="100"/>
  <c r="AO57" i="100"/>
  <c r="AO86" i="100"/>
  <c r="AO53" i="100"/>
  <c r="AO54" i="100"/>
  <c r="AO56" i="100"/>
  <c r="AO55" i="100"/>
  <c r="AO58" i="100"/>
  <c r="AO35" i="100"/>
  <c r="AP104" i="100" s="1"/>
  <c r="AF86" i="100"/>
  <c r="AF53" i="100"/>
  <c r="AF54" i="100"/>
  <c r="AF55" i="100"/>
  <c r="AF56" i="100"/>
  <c r="AF58" i="100"/>
  <c r="AE86" i="100"/>
  <c r="AE53" i="100"/>
  <c r="AE55" i="100"/>
  <c r="AE56" i="100"/>
  <c r="AE54" i="100"/>
  <c r="AE58" i="100"/>
  <c r="AJ59" i="100"/>
  <c r="AF57" i="100"/>
  <c r="AE57" i="100"/>
  <c r="AW86" i="100"/>
  <c r="AW53" i="100"/>
  <c r="AW54" i="100"/>
  <c r="AW55" i="100"/>
  <c r="AW56" i="100"/>
  <c r="AW58" i="100"/>
  <c r="AW35" i="100"/>
  <c r="AY57" i="100"/>
  <c r="AY120" i="100"/>
  <c r="AY86" i="100"/>
  <c r="AY54" i="100"/>
  <c r="AY53" i="100"/>
  <c r="AY56" i="100"/>
  <c r="AY55" i="100"/>
  <c r="AY58" i="100"/>
  <c r="AY35" i="100"/>
  <c r="AK40" i="100"/>
  <c r="AU86" i="100"/>
  <c r="AU53" i="100"/>
  <c r="AU55" i="100"/>
  <c r="AU56" i="100"/>
  <c r="AU54" i="100"/>
  <c r="AU58" i="100"/>
  <c r="AL35" i="100"/>
  <c r="AJ35" i="100"/>
  <c r="AT59" i="100"/>
  <c r="AQ52" i="100"/>
  <c r="BC40" i="100"/>
  <c r="BA120" i="100"/>
  <c r="BA86" i="100"/>
  <c r="BA53" i="100"/>
  <c r="BA54" i="100"/>
  <c r="BA55" i="100"/>
  <c r="BA56" i="100"/>
  <c r="AB86" i="100"/>
  <c r="AB53" i="100"/>
  <c r="AB54" i="100"/>
  <c r="AB56" i="100"/>
  <c r="AB55" i="100"/>
  <c r="AB58" i="100"/>
  <c r="AN59" i="100"/>
  <c r="BB120" i="100"/>
  <c r="BB86" i="100"/>
  <c r="BB53" i="100"/>
  <c r="BB54" i="100"/>
  <c r="BB56" i="100"/>
  <c r="BB55" i="100"/>
  <c r="BB35" i="100"/>
  <c r="AE104" i="100"/>
  <c r="AZ120" i="100"/>
  <c r="AZ86" i="100"/>
  <c r="AZ53" i="100"/>
  <c r="AZ54" i="100"/>
  <c r="AZ56" i="100"/>
  <c r="AZ55" i="100"/>
  <c r="AZ35" i="100"/>
  <c r="AH86" i="100"/>
  <c r="AH53" i="100"/>
  <c r="AH55" i="100"/>
  <c r="AH56" i="100"/>
  <c r="AH54" i="100"/>
  <c r="AH58" i="100"/>
  <c r="BB57" i="100"/>
  <c r="AF40" i="100"/>
  <c r="AX40" i="100"/>
  <c r="BF86" i="100"/>
  <c r="BF120" i="100"/>
  <c r="BF53" i="100"/>
  <c r="BF56" i="100"/>
  <c r="BF55" i="100"/>
  <c r="BF54" i="100"/>
  <c r="AR86" i="100"/>
  <c r="AR53" i="100"/>
  <c r="AR54" i="100"/>
  <c r="AR56" i="100"/>
  <c r="AR55" i="100"/>
  <c r="AR58" i="100"/>
  <c r="AT35" i="100"/>
  <c r="AT86" i="100"/>
  <c r="AT54" i="100"/>
  <c r="AT53" i="100"/>
  <c r="AT56" i="100"/>
  <c r="AT55" i="100"/>
  <c r="AT58" i="100"/>
  <c r="AA35" i="100"/>
  <c r="AA53" i="100"/>
  <c r="AA54" i="100"/>
  <c r="AA55" i="100"/>
  <c r="AA56" i="100"/>
  <c r="AA58" i="100"/>
  <c r="AZ57" i="100"/>
  <c r="AV35" i="100"/>
  <c r="BA35" i="100"/>
  <c r="BC86" i="100"/>
  <c r="BF104" i="100" l="1"/>
  <c r="BF138" i="100"/>
  <c r="AT52" i="100"/>
  <c r="AR52" i="100"/>
  <c r="AX104" i="100"/>
  <c r="AW104" i="100"/>
  <c r="AP52" i="100"/>
  <c r="AM52" i="100"/>
  <c r="AT104" i="100"/>
  <c r="AS104" i="100"/>
  <c r="AL104" i="100"/>
  <c r="AY104" i="100"/>
  <c r="AY138" i="100"/>
  <c r="AF52" i="100"/>
  <c r="AB104" i="100"/>
  <c r="BA104" i="100"/>
  <c r="BA138" i="100"/>
  <c r="AA52" i="100"/>
  <c r="AZ104" i="100"/>
  <c r="AZ138" i="100"/>
  <c r="BB52" i="100"/>
  <c r="AI104" i="100"/>
  <c r="AM104" i="100"/>
  <c r="AV104" i="100"/>
  <c r="AO52" i="100"/>
  <c r="AG52" i="100"/>
  <c r="BE52" i="100"/>
  <c r="AC52" i="100"/>
  <c r="AU104" i="100"/>
  <c r="AH52" i="100"/>
  <c r="AJ104" i="100"/>
  <c r="AY52" i="100"/>
  <c r="AW52" i="100"/>
  <c r="AD52" i="100"/>
  <c r="AV52" i="100"/>
  <c r="AS52" i="100"/>
  <c r="AZ52" i="100"/>
  <c r="BB104" i="100"/>
  <c r="BB138" i="100"/>
  <c r="AE52" i="100"/>
  <c r="AI52" i="100"/>
  <c r="BC104" i="100"/>
  <c r="BF52" i="100"/>
  <c r="BA52" i="100"/>
  <c r="AB52" i="100"/>
  <c r="AU52" i="100"/>
  <c r="AO104" i="100"/>
  <c r="AL52" i="100"/>
  <c r="AG104" i="100"/>
  <c r="AN104" i="100"/>
  <c r="AJ52" i="100"/>
  <c r="AK104" i="100"/>
  <c r="BF7" i="102" l="1"/>
  <c r="AK7" i="102" l="1"/>
  <c r="AK70" i="102" s="1"/>
  <c r="AX7" i="102"/>
  <c r="AI7" i="102"/>
  <c r="AI70" i="102" s="1"/>
  <c r="AN7" i="102"/>
  <c r="AN70" i="102" s="1"/>
  <c r="BB7" i="102"/>
  <c r="BB70" i="102" s="1"/>
  <c r="AP7" i="102"/>
  <c r="AP70" i="102" s="1"/>
  <c r="AC7" i="102"/>
  <c r="AC70" i="102" s="1"/>
  <c r="AW7" i="102"/>
  <c r="AJ7" i="102"/>
  <c r="BA7" i="102"/>
  <c r="AO7" i="102"/>
  <c r="AF7" i="102"/>
  <c r="AS7" i="102"/>
  <c r="AT7" i="102"/>
  <c r="AB7" i="102"/>
  <c r="AH7" i="102"/>
  <c r="AY7" i="102"/>
  <c r="AG7" i="102"/>
  <c r="BD7" i="102"/>
  <c r="AU7" i="102"/>
  <c r="BG7" i="102"/>
  <c r="AZ7" i="102"/>
  <c r="AX70" i="102"/>
  <c r="AL7" i="102"/>
  <c r="BG11" i="102"/>
  <c r="BG71" i="102" s="1"/>
  <c r="BF70" i="102"/>
  <c r="BE7" i="102"/>
  <c r="AV7" i="102"/>
  <c r="BC7" i="102"/>
  <c r="AE7" i="102"/>
  <c r="AD7" i="102"/>
  <c r="AR7" i="102"/>
  <c r="AQ7" i="102"/>
  <c r="AM7" i="102"/>
  <c r="AB11" i="102"/>
  <c r="AB71" i="102" s="1"/>
  <c r="AR11" i="102"/>
  <c r="AR71" i="102" s="1"/>
  <c r="AZ11" i="102"/>
  <c r="AZ71" i="102" s="1"/>
  <c r="AP36" i="64" l="1"/>
  <c r="AS36" i="64"/>
  <c r="AQ36" i="64"/>
  <c r="BA50" i="64"/>
  <c r="AR36" i="64"/>
  <c r="AL36" i="64"/>
  <c r="AM36" i="64"/>
  <c r="AT36" i="64"/>
  <c r="AD24" i="102"/>
  <c r="AD73" i="102" s="1"/>
  <c r="AV24" i="102"/>
  <c r="AV73" i="102" s="1"/>
  <c r="BC24" i="102"/>
  <c r="BC73" i="102" s="1"/>
  <c r="AK36" i="64"/>
  <c r="AQ24" i="102"/>
  <c r="AQ73" i="102" s="1"/>
  <c r="AN11" i="102"/>
  <c r="AE11" i="102"/>
  <c r="AE71" i="102" s="1"/>
  <c r="AD11" i="102"/>
  <c r="AD71" i="102" s="1"/>
  <c r="AS11" i="102"/>
  <c r="AS71" i="102" s="1"/>
  <c r="AO11" i="102"/>
  <c r="AO71" i="102" s="1"/>
  <c r="AH11" i="102"/>
  <c r="AH71" i="102" s="1"/>
  <c r="AQ70" i="102"/>
  <c r="AQ94" i="102" s="1"/>
  <c r="BC70" i="102"/>
  <c r="BA70" i="102"/>
  <c r="BB94" i="102" s="1"/>
  <c r="BF24" i="102"/>
  <c r="BF73" i="102" s="1"/>
  <c r="AY24" i="102"/>
  <c r="AY73" i="102" s="1"/>
  <c r="AA24" i="102"/>
  <c r="AA73" i="102" s="1"/>
  <c r="AI24" i="102"/>
  <c r="AI73" i="102" s="1"/>
  <c r="AS24" i="102"/>
  <c r="AS73" i="102" s="1"/>
  <c r="AI36" i="64"/>
  <c r="AG36" i="64"/>
  <c r="AU24" i="102"/>
  <c r="AU73" i="102" s="1"/>
  <c r="AN24" i="102"/>
  <c r="AN73" i="102" s="1"/>
  <c r="AJ24" i="102"/>
  <c r="AJ73" i="102" s="1"/>
  <c r="AR70" i="102"/>
  <c r="AV70" i="102"/>
  <c r="AL70" i="102"/>
  <c r="BG70" i="102"/>
  <c r="AG70" i="102"/>
  <c r="AS70" i="102"/>
  <c r="AW36" i="64"/>
  <c r="AX24" i="102"/>
  <c r="AX73" i="102" s="1"/>
  <c r="AB24" i="102"/>
  <c r="AB73" i="102" s="1"/>
  <c r="AC36" i="64"/>
  <c r="AF11" i="102"/>
  <c r="AF71" i="102" s="1"/>
  <c r="BC11" i="102"/>
  <c r="BC71" i="102" s="1"/>
  <c r="BB11" i="102"/>
  <c r="AK11" i="102"/>
  <c r="AY11" i="102"/>
  <c r="AY71" i="102" s="1"/>
  <c r="AZ95" i="102" s="1"/>
  <c r="BF11" i="102"/>
  <c r="AU70" i="102"/>
  <c r="AY70" i="102"/>
  <c r="AY50" i="64"/>
  <c r="AY36" i="64"/>
  <c r="AV36" i="64"/>
  <c r="BG50" i="64"/>
  <c r="AX36" i="64"/>
  <c r="AW70" i="102"/>
  <c r="AP24" i="102"/>
  <c r="AP73" i="102" s="1"/>
  <c r="AF24" i="102"/>
  <c r="AF73" i="102" s="1"/>
  <c r="AE24" i="102"/>
  <c r="AE73" i="102" s="1"/>
  <c r="BA24" i="102"/>
  <c r="BA73" i="102" s="1"/>
  <c r="AE36" i="64"/>
  <c r="AT24" i="102"/>
  <c r="AT73" i="102" s="1"/>
  <c r="AG24" i="102"/>
  <c r="AG73" i="102" s="1"/>
  <c r="AK129" i="66"/>
  <c r="AM70" i="102"/>
  <c r="AN94" i="102" s="1"/>
  <c r="AD70" i="102"/>
  <c r="BE70" i="102"/>
  <c r="BF94" i="102" s="1"/>
  <c r="BG36" i="64"/>
  <c r="BF36" i="64"/>
  <c r="BF50" i="64"/>
  <c r="BE50" i="64"/>
  <c r="AH70" i="102"/>
  <c r="AI94" i="102" s="1"/>
  <c r="AH36" i="64"/>
  <c r="AO36" i="64"/>
  <c r="AH24" i="102"/>
  <c r="AH73" i="102" s="1"/>
  <c r="BE24" i="102"/>
  <c r="BE73" i="102" s="1"/>
  <c r="BD24" i="102"/>
  <c r="BD73" i="102" s="1"/>
  <c r="AL24" i="102"/>
  <c r="AL73" i="102" s="1"/>
  <c r="BD11" i="102"/>
  <c r="BD71" i="102" s="1"/>
  <c r="AW11" i="102"/>
  <c r="AW71" i="102" s="1"/>
  <c r="AU11" i="102"/>
  <c r="AU71" i="102" s="1"/>
  <c r="AT11" i="102"/>
  <c r="AT71" i="102" s="1"/>
  <c r="AC11" i="102"/>
  <c r="BE11" i="102"/>
  <c r="BE71" i="102" s="1"/>
  <c r="AG11" i="102"/>
  <c r="AG71" i="102" s="1"/>
  <c r="AQ11" i="102"/>
  <c r="AQ71" i="102" s="1"/>
  <c r="AX11" i="102"/>
  <c r="AZ70" i="102"/>
  <c r="AB70" i="102"/>
  <c r="AC94" i="102" s="1"/>
  <c r="BB50" i="64"/>
  <c r="BB36" i="64"/>
  <c r="AF70" i="102"/>
  <c r="AB36" i="64"/>
  <c r="AZ24" i="102"/>
  <c r="AZ73" i="102" s="1"/>
  <c r="AK24" i="102"/>
  <c r="AK73" i="102" s="1"/>
  <c r="AA7" i="102"/>
  <c r="BG24" i="102"/>
  <c r="BG73" i="102" s="1"/>
  <c r="AM24" i="102"/>
  <c r="AM73" i="102" s="1"/>
  <c r="AR24" i="102"/>
  <c r="AR73" i="102" s="1"/>
  <c r="AV11" i="102"/>
  <c r="AV71" i="102" s="1"/>
  <c r="AM11" i="102"/>
  <c r="AM71" i="102" s="1"/>
  <c r="AL11" i="102"/>
  <c r="AL71" i="102" s="1"/>
  <c r="BA11" i="102"/>
  <c r="BA71" i="102" s="1"/>
  <c r="AJ11" i="102"/>
  <c r="AJ71" i="102" s="1"/>
  <c r="AI11" i="102"/>
  <c r="AP11" i="102"/>
  <c r="AE70" i="102"/>
  <c r="AN36" i="64"/>
  <c r="AJ129" i="66"/>
  <c r="AC24" i="102"/>
  <c r="AC73" i="102" s="1"/>
  <c r="AW24" i="102"/>
  <c r="AW73" i="102" s="1"/>
  <c r="AO24" i="102"/>
  <c r="AO73" i="102" s="1"/>
  <c r="BB24" i="102"/>
  <c r="BB73" i="102" s="1"/>
  <c r="AU36" i="64"/>
  <c r="BD70" i="102"/>
  <c r="AT70" i="102"/>
  <c r="AO70" i="102"/>
  <c r="AP94" i="102" s="1"/>
  <c r="AJ70" i="102"/>
  <c r="AD36" i="64" l="1"/>
  <c r="AJ6" i="102"/>
  <c r="AH6" i="102"/>
  <c r="AT6" i="102"/>
  <c r="AB6" i="102"/>
  <c r="AE6" i="102"/>
  <c r="AD6" i="102"/>
  <c r="BD6" i="102"/>
  <c r="BE6" i="102"/>
  <c r="AS6" i="102"/>
  <c r="AA11" i="102"/>
  <c r="AA71" i="102" s="1"/>
  <c r="AU83" i="102" s="1"/>
  <c r="AF6" i="102"/>
  <c r="AA129" i="66"/>
  <c r="AD129" i="66"/>
  <c r="AU129" i="66"/>
  <c r="AG129" i="66"/>
  <c r="AS129" i="66"/>
  <c r="BA129" i="66"/>
  <c r="AV129" i="66"/>
  <c r="AB129" i="66"/>
  <c r="AJ94" i="102"/>
  <c r="AT94" i="102"/>
  <c r="AJ81" i="65"/>
  <c r="AJ126" i="66"/>
  <c r="AJ149" i="66" s="1"/>
  <c r="AK85" i="102"/>
  <c r="AK97" i="102"/>
  <c r="AF94" i="102"/>
  <c r="AU95" i="102"/>
  <c r="BE97" i="102"/>
  <c r="BE85" i="102"/>
  <c r="AX94" i="102"/>
  <c r="AW94" i="102"/>
  <c r="AK71" i="102"/>
  <c r="AK6" i="102"/>
  <c r="AV6" i="102"/>
  <c r="AH95" i="102"/>
  <c r="BA36" i="64"/>
  <c r="AZ36" i="64"/>
  <c r="AZ50" i="64"/>
  <c r="AH129" i="66"/>
  <c r="AT129" i="66"/>
  <c r="AO129" i="66"/>
  <c r="AF129" i="66"/>
  <c r="BD50" i="64"/>
  <c r="BD36" i="64"/>
  <c r="AJ83" i="102"/>
  <c r="AM85" i="102"/>
  <c r="AM97" i="102"/>
  <c r="AL97" i="102"/>
  <c r="AL85" i="102"/>
  <c r="AE97" i="102"/>
  <c r="AE85" i="102"/>
  <c r="AF95" i="102"/>
  <c r="AV94" i="102"/>
  <c r="AI85" i="102"/>
  <c r="AI97" i="102"/>
  <c r="AE129" i="66"/>
  <c r="BG129" i="66"/>
  <c r="AR129" i="66"/>
  <c r="AE94" i="102"/>
  <c r="AM95" i="102"/>
  <c r="AZ97" i="102"/>
  <c r="AZ85" i="102"/>
  <c r="AC71" i="102"/>
  <c r="AD95" i="102" s="1"/>
  <c r="AC6" i="102"/>
  <c r="AH85" i="102"/>
  <c r="AH97" i="102"/>
  <c r="BE94" i="102"/>
  <c r="AG85" i="102"/>
  <c r="AG97" i="102"/>
  <c r="AY6" i="102"/>
  <c r="BF71" i="102"/>
  <c r="BF6" i="102"/>
  <c r="AR6" i="102"/>
  <c r="AQ85" i="102"/>
  <c r="AQ97" i="102"/>
  <c r="BF129" i="66"/>
  <c r="BB129" i="66"/>
  <c r="BB85" i="102"/>
  <c r="BB97" i="102"/>
  <c r="AC85" i="102"/>
  <c r="AC97" i="102"/>
  <c r="AP71" i="102"/>
  <c r="AQ95" i="102" s="1"/>
  <c r="AP6" i="102"/>
  <c r="BG85" i="102"/>
  <c r="BG97" i="102"/>
  <c r="AK94" i="102"/>
  <c r="AW95" i="102"/>
  <c r="BD85" i="102"/>
  <c r="BD97" i="102"/>
  <c r="AF85" i="102"/>
  <c r="AF97" i="102"/>
  <c r="AY94" i="102"/>
  <c r="BB71" i="102"/>
  <c r="BC95" i="102" s="1"/>
  <c r="BB6" i="102"/>
  <c r="AL6" i="102"/>
  <c r="AR94" i="102"/>
  <c r="AJ97" i="102"/>
  <c r="AJ85" i="102"/>
  <c r="AF36" i="64"/>
  <c r="BF85" i="102"/>
  <c r="BF97" i="102"/>
  <c r="BC85" i="102"/>
  <c r="BC97" i="102"/>
  <c r="AX129" i="66"/>
  <c r="AP129" i="66"/>
  <c r="AC129" i="66"/>
  <c r="AY129" i="66"/>
  <c r="AZ129" i="66"/>
  <c r="BA95" i="102"/>
  <c r="AG95" i="102"/>
  <c r="BE36" i="64"/>
  <c r="AD94" i="102"/>
  <c r="AT85" i="102"/>
  <c r="AT97" i="102"/>
  <c r="AU6" i="102"/>
  <c r="AB97" i="102"/>
  <c r="AB85" i="102"/>
  <c r="AG94" i="102"/>
  <c r="AL94" i="102"/>
  <c r="BC6" i="102"/>
  <c r="AE95" i="102"/>
  <c r="BC50" i="64"/>
  <c r="BC36" i="64"/>
  <c r="AW129" i="66"/>
  <c r="AI129" i="66"/>
  <c r="AO85" i="102"/>
  <c r="AO97" i="102"/>
  <c r="AV95" i="102"/>
  <c r="AA70" i="102"/>
  <c r="AT82" i="102" s="1"/>
  <c r="AT95" i="102"/>
  <c r="AH94" i="102"/>
  <c r="AM94" i="102"/>
  <c r="AK126" i="66"/>
  <c r="AK149" i="66" s="1"/>
  <c r="AK81" i="65"/>
  <c r="BA97" i="102"/>
  <c r="BA85" i="102"/>
  <c r="AP85" i="102"/>
  <c r="AP97" i="102"/>
  <c r="AU94" i="102"/>
  <c r="AG6" i="102"/>
  <c r="AN97" i="102"/>
  <c r="AN85" i="102"/>
  <c r="AY97" i="102"/>
  <c r="AY85" i="102"/>
  <c r="BD94" i="102"/>
  <c r="BC94" i="102"/>
  <c r="AV85" i="102"/>
  <c r="AV97" i="102"/>
  <c r="AL129" i="66"/>
  <c r="AM129" i="66"/>
  <c r="BE129" i="66"/>
  <c r="AN129" i="66"/>
  <c r="AQ129" i="66"/>
  <c r="AO6" i="102"/>
  <c r="AI71" i="102"/>
  <c r="AI6" i="102"/>
  <c r="AR85" i="102"/>
  <c r="AR97" i="102"/>
  <c r="AZ6" i="102"/>
  <c r="AX71" i="102"/>
  <c r="AY95" i="102" s="1"/>
  <c r="AX6" i="102"/>
  <c r="BD95" i="102"/>
  <c r="AM6" i="102"/>
  <c r="AX85" i="102"/>
  <c r="AX97" i="102"/>
  <c r="BG6" i="102"/>
  <c r="BA94" i="102"/>
  <c r="AQ6" i="102"/>
  <c r="AS95" i="102"/>
  <c r="AJ36" i="64"/>
  <c r="BD129" i="66"/>
  <c r="BC129" i="66"/>
  <c r="AO94" i="102"/>
  <c r="AW97" i="102"/>
  <c r="AW85" i="102"/>
  <c r="AL95" i="102"/>
  <c r="AZ94" i="102"/>
  <c r="BE95" i="102"/>
  <c r="AW6" i="102"/>
  <c r="AS94" i="102"/>
  <c r="BG94" i="102"/>
  <c r="AU97" i="102"/>
  <c r="AU85" i="102"/>
  <c r="AS85" i="102"/>
  <c r="AS97" i="102"/>
  <c r="BA6" i="102"/>
  <c r="AN71" i="102"/>
  <c r="AO95" i="102" s="1"/>
  <c r="AN6" i="102"/>
  <c r="AD97" i="102"/>
  <c r="AD85" i="102"/>
  <c r="AR95" i="102"/>
  <c r="BG42" i="64"/>
  <c r="BG10" i="64"/>
  <c r="AD43" i="64"/>
  <c r="AI41" i="64"/>
  <c r="AW44" i="64"/>
  <c r="AV44" i="64"/>
  <c r="AC44" i="64"/>
  <c r="AD44" i="64"/>
  <c r="AG44" i="64"/>
  <c r="AF44" i="64"/>
  <c r="AO43" i="64"/>
  <c r="BD43" i="64"/>
  <c r="AE44" i="64"/>
  <c r="BF42" i="64"/>
  <c r="AH41" i="64"/>
  <c r="BC44" i="64"/>
  <c r="AU44" i="64"/>
  <c r="AP43" i="64"/>
  <c r="BE42" i="64"/>
  <c r="AR44" i="64"/>
  <c r="AO44" i="64"/>
  <c r="AI42" i="64"/>
  <c r="AN44" i="64"/>
  <c r="AY44" i="64"/>
  <c r="AM44" i="64"/>
  <c r="BB44" i="64"/>
  <c r="AG41" i="64"/>
  <c r="AS43" i="64"/>
  <c r="AP10" i="64"/>
  <c r="AH10" i="64"/>
  <c r="AC43" i="64"/>
  <c r="BG43" i="64"/>
  <c r="BD83" i="102" l="1"/>
  <c r="AK162" i="66"/>
  <c r="BG82" i="102"/>
  <c r="BG83" i="102"/>
  <c r="AM83" i="102"/>
  <c r="AL83" i="102"/>
  <c r="BA83" i="102"/>
  <c r="AT83" i="102"/>
  <c r="AV83" i="102"/>
  <c r="AO83" i="102"/>
  <c r="AZ10" i="64"/>
  <c r="AH83" i="102"/>
  <c r="BC83" i="102"/>
  <c r="AS83" i="102"/>
  <c r="BE83" i="102"/>
  <c r="AF83" i="102"/>
  <c r="AW83" i="102"/>
  <c r="AY83" i="102"/>
  <c r="AE83" i="102"/>
  <c r="AB95" i="102"/>
  <c r="AA6" i="102"/>
  <c r="AB83" i="102"/>
  <c r="AQ83" i="102"/>
  <c r="AG83" i="102"/>
  <c r="AD83" i="102"/>
  <c r="AK93" i="65"/>
  <c r="BE58" i="64"/>
  <c r="BB58" i="64"/>
  <c r="BA82" i="102"/>
  <c r="AR83" i="102"/>
  <c r="AZ83" i="102"/>
  <c r="AQ82" i="102"/>
  <c r="AG82" i="102"/>
  <c r="AL81" i="65"/>
  <c r="AL93" i="65" s="1"/>
  <c r="AL126" i="66"/>
  <c r="AL149" i="66" s="1"/>
  <c r="AL162" i="66" s="1"/>
  <c r="AW81" i="65"/>
  <c r="AW126" i="66"/>
  <c r="AW149" i="66" s="1"/>
  <c r="AR82" i="102"/>
  <c r="AH81" i="65"/>
  <c r="AH126" i="66"/>
  <c r="AH149" i="66" s="1"/>
  <c r="BA81" i="65"/>
  <c r="BA126" i="66"/>
  <c r="BA149" i="66" s="1"/>
  <c r="AP82" i="102"/>
  <c r="AI82" i="102"/>
  <c r="AN82" i="102"/>
  <c r="AC82" i="102"/>
  <c r="AK82" i="102"/>
  <c r="AX82" i="102"/>
  <c r="BB82" i="102"/>
  <c r="BF82" i="102"/>
  <c r="AD82" i="102"/>
  <c r="AZ126" i="66"/>
  <c r="AZ149" i="66" s="1"/>
  <c r="AZ81" i="65"/>
  <c r="AE126" i="66"/>
  <c r="AE149" i="66" s="1"/>
  <c r="AE81" i="65"/>
  <c r="AS48" i="76"/>
  <c r="AV44" i="76"/>
  <c r="AO82" i="102"/>
  <c r="AN126" i="66"/>
  <c r="AN149" i="66" s="1"/>
  <c r="AN81" i="65"/>
  <c r="AM82" i="102"/>
  <c r="AX126" i="66"/>
  <c r="AX149" i="66" s="1"/>
  <c r="AX81" i="65"/>
  <c r="AC83" i="102"/>
  <c r="AC95" i="102"/>
  <c r="AO126" i="66"/>
  <c r="AO149" i="66" s="1"/>
  <c r="AO81" i="65"/>
  <c r="AJ82" i="102"/>
  <c r="AS126" i="66"/>
  <c r="AS149" i="66" s="1"/>
  <c r="AS81" i="65"/>
  <c r="AC81" i="65"/>
  <c r="AC126" i="66"/>
  <c r="AC149" i="66" s="1"/>
  <c r="BB95" i="102"/>
  <c r="BB83" i="102"/>
  <c r="AR126" i="66"/>
  <c r="AR149" i="66" s="1"/>
  <c r="AR81" i="65"/>
  <c r="AB81" i="65"/>
  <c r="AB126" i="66"/>
  <c r="AB149" i="66" s="1"/>
  <c r="AU81" i="65"/>
  <c r="AU126" i="66"/>
  <c r="AU149" i="66" s="1"/>
  <c r="AN83" i="102"/>
  <c r="AN95" i="102"/>
  <c r="AS82" i="102"/>
  <c r="AX83" i="102"/>
  <c r="AX95" i="102"/>
  <c r="AI95" i="102"/>
  <c r="AI83" i="102"/>
  <c r="BC82" i="102"/>
  <c r="AH82" i="102"/>
  <c r="AY81" i="65"/>
  <c r="AY126" i="66"/>
  <c r="AY149" i="66" s="1"/>
  <c r="BF95" i="102"/>
  <c r="BF83" i="102"/>
  <c r="BG95" i="102"/>
  <c r="AE82" i="102"/>
  <c r="AA81" i="65"/>
  <c r="AA126" i="66"/>
  <c r="AA149" i="66" s="1"/>
  <c r="AK48" i="76"/>
  <c r="AZ82" i="102"/>
  <c r="BE81" i="65"/>
  <c r="BE126" i="66"/>
  <c r="BE149" i="66" s="1"/>
  <c r="AM81" i="65"/>
  <c r="AM126" i="66"/>
  <c r="AM149" i="66" s="1"/>
  <c r="AI126" i="66"/>
  <c r="AI149" i="66" s="1"/>
  <c r="AI81" i="65"/>
  <c r="AL82" i="102"/>
  <c r="BB81" i="65"/>
  <c r="BB126" i="66"/>
  <c r="BB149" i="66" s="1"/>
  <c r="AV126" i="66"/>
  <c r="AV149" i="66" s="1"/>
  <c r="AV81" i="65"/>
  <c r="AG126" i="66"/>
  <c r="AG149" i="66" s="1"/>
  <c r="AG81" i="65"/>
  <c r="AE44" i="76"/>
  <c r="AQ126" i="66"/>
  <c r="AQ149" i="66" s="1"/>
  <c r="AQ81" i="65"/>
  <c r="AU82" i="102"/>
  <c r="AB94" i="102"/>
  <c r="BE82" i="102"/>
  <c r="BG126" i="66"/>
  <c r="BG149" i="66" s="1"/>
  <c r="BG81" i="65"/>
  <c r="AV82" i="102"/>
  <c r="AT126" i="66"/>
  <c r="AT149" i="66" s="1"/>
  <c r="AT81" i="65"/>
  <c r="AK83" i="102"/>
  <c r="AK95" i="102"/>
  <c r="BC126" i="66"/>
  <c r="BC149" i="66" s="1"/>
  <c r="BC81" i="65"/>
  <c r="BD81" i="65"/>
  <c r="BD126" i="66"/>
  <c r="BD149" i="66" s="1"/>
  <c r="AB82" i="102"/>
  <c r="AP81" i="65"/>
  <c r="AP126" i="66"/>
  <c r="AP149" i="66" s="1"/>
  <c r="AP162" i="66" s="1"/>
  <c r="AY82" i="102"/>
  <c r="AP95" i="102"/>
  <c r="AP83" i="102"/>
  <c r="BD82" i="102"/>
  <c r="BF126" i="66"/>
  <c r="BF149" i="66" s="1"/>
  <c r="BF81" i="65"/>
  <c r="AJ95" i="102"/>
  <c r="AF81" i="65"/>
  <c r="AF126" i="66"/>
  <c r="AF149" i="66" s="1"/>
  <c r="AW82" i="102"/>
  <c r="AF82" i="102"/>
  <c r="AD126" i="66"/>
  <c r="AD149" i="66" s="1"/>
  <c r="AD81" i="65"/>
  <c r="AD93" i="65" s="1"/>
  <c r="AY56" i="64"/>
  <c r="AX42" i="64"/>
  <c r="AU42" i="64"/>
  <c r="AQ44" i="64"/>
  <c r="AP44" i="64"/>
  <c r="AF41" i="64"/>
  <c r="AF10" i="64"/>
  <c r="AE41" i="64"/>
  <c r="AE10" i="64"/>
  <c r="BD56" i="64"/>
  <c r="BB56" i="64"/>
  <c r="BA56" i="64"/>
  <c r="BA42" i="64"/>
  <c r="AL10" i="64"/>
  <c r="AL41" i="64"/>
  <c r="AQ41" i="64"/>
  <c r="AQ10" i="64"/>
  <c r="AL42" i="64"/>
  <c r="AZ44" i="64"/>
  <c r="AZ58" i="64"/>
  <c r="AD10" i="64"/>
  <c r="AD41" i="64"/>
  <c r="BC42" i="64"/>
  <c r="BC56" i="64"/>
  <c r="AF42" i="64"/>
  <c r="AB10" i="64"/>
  <c r="AH44" i="64"/>
  <c r="AI44" i="64"/>
  <c r="AY58" i="64"/>
  <c r="AK41" i="64"/>
  <c r="AK10" i="64"/>
  <c r="AY41" i="64"/>
  <c r="AZ41" i="64"/>
  <c r="AY10" i="64"/>
  <c r="AR42" i="64"/>
  <c r="AW43" i="64"/>
  <c r="AM42" i="64"/>
  <c r="BA58" i="64"/>
  <c r="BA44" i="64"/>
  <c r="AK43" i="64"/>
  <c r="BC58" i="64"/>
  <c r="BE10" i="64"/>
  <c r="BE41" i="64"/>
  <c r="AU10" i="64"/>
  <c r="AU41" i="64"/>
  <c r="AT10" i="64"/>
  <c r="AT41" i="64"/>
  <c r="AD42" i="64"/>
  <c r="AC41" i="64"/>
  <c r="AC10" i="64"/>
  <c r="AQ43" i="64"/>
  <c r="AK44" i="64"/>
  <c r="AJ44" i="64"/>
  <c r="AT44" i="64"/>
  <c r="AS44" i="64"/>
  <c r="AL43" i="64"/>
  <c r="AY42" i="64"/>
  <c r="AB44" i="64"/>
  <c r="AT43" i="64"/>
  <c r="AZ42" i="64"/>
  <c r="AZ56" i="64"/>
  <c r="AV10" i="64"/>
  <c r="AV41" i="64"/>
  <c r="AO42" i="64"/>
  <c r="AJ42" i="64"/>
  <c r="AC42" i="64"/>
  <c r="AR43" i="64"/>
  <c r="AJ10" i="64"/>
  <c r="AJ41" i="64"/>
  <c r="AI43" i="64"/>
  <c r="AU43" i="64"/>
  <c r="BE56" i="64"/>
  <c r="BD41" i="64"/>
  <c r="BD10" i="64"/>
  <c r="BB41" i="64"/>
  <c r="BB10" i="64"/>
  <c r="BE43" i="64"/>
  <c r="BA43" i="64"/>
  <c r="AG43" i="64"/>
  <c r="AQ42" i="64"/>
  <c r="AR41" i="64"/>
  <c r="AR10" i="64"/>
  <c r="BB43" i="64"/>
  <c r="BE44" i="64"/>
  <c r="BD58" i="64"/>
  <c r="BD44" i="64"/>
  <c r="AI10" i="64"/>
  <c r="BF43" i="64"/>
  <c r="AS42" i="64"/>
  <c r="AW41" i="64"/>
  <c r="AW10" i="64"/>
  <c r="AM41" i="64"/>
  <c r="AM10" i="64"/>
  <c r="AZ57" i="64"/>
  <c r="AW42" i="64"/>
  <c r="AN42" i="64"/>
  <c r="AV42" i="64"/>
  <c r="BA10" i="64"/>
  <c r="BA41" i="64"/>
  <c r="AJ43" i="64"/>
  <c r="AZ43" i="64"/>
  <c r="AN43" i="64"/>
  <c r="AM43" i="64"/>
  <c r="AE43" i="64"/>
  <c r="AP42" i="64"/>
  <c r="BF56" i="64"/>
  <c r="BG56" i="64"/>
  <c r="AN41" i="64"/>
  <c r="AN10" i="64"/>
  <c r="BC41" i="64"/>
  <c r="BC10" i="64"/>
  <c r="AH43" i="64"/>
  <c r="AK42" i="64"/>
  <c r="AT42" i="64"/>
  <c r="AP41" i="64"/>
  <c r="AO41" i="64"/>
  <c r="AO10" i="64"/>
  <c r="AP40" i="64" s="1"/>
  <c r="AS41" i="64"/>
  <c r="AS10" i="64"/>
  <c r="AE42" i="64"/>
  <c r="AL44" i="64"/>
  <c r="BG58" i="64"/>
  <c r="AX44" i="64"/>
  <c r="AF43" i="64"/>
  <c r="BD42" i="64"/>
  <c r="BC43" i="64"/>
  <c r="AV43" i="64"/>
  <c r="BB42" i="64"/>
  <c r="AS53" i="74" l="1"/>
  <c r="BE55" i="64"/>
  <c r="AF93" i="65"/>
  <c r="AT44" i="76"/>
  <c r="AP93" i="65"/>
  <c r="AV162" i="66"/>
  <c r="AI93" i="65"/>
  <c r="AM162" i="66"/>
  <c r="AW53" i="74"/>
  <c r="AM93" i="65"/>
  <c r="AL53" i="74"/>
  <c r="AT93" i="65"/>
  <c r="AZ70" i="74"/>
  <c r="AI49" i="74"/>
  <c r="AY162" i="66"/>
  <c r="AI162" i="66"/>
  <c r="AB93" i="65"/>
  <c r="AC48" i="76"/>
  <c r="AF162" i="66"/>
  <c r="AP49" i="74"/>
  <c r="BG49" i="74"/>
  <c r="BG66" i="74"/>
  <c r="AX48" i="74"/>
  <c r="BC55" i="64"/>
  <c r="AY43" i="64"/>
  <c r="AY57" i="64"/>
  <c r="AJ49" i="74"/>
  <c r="AV93" i="65"/>
  <c r="AG48" i="76"/>
  <c r="AG93" i="65"/>
  <c r="AM44" i="76"/>
  <c r="AC93" i="65"/>
  <c r="AT162" i="66"/>
  <c r="AO162" i="66"/>
  <c r="AS162" i="66"/>
  <c r="AY105" i="65"/>
  <c r="AR93" i="65"/>
  <c r="AT48" i="74"/>
  <c r="AV53" i="74"/>
  <c r="AP53" i="74"/>
  <c r="AH48" i="74"/>
  <c r="F12" i="112"/>
  <c r="V12" i="112" s="1"/>
  <c r="BG93" i="65"/>
  <c r="BG105" i="65"/>
  <c r="AJ44" i="76"/>
  <c r="AX44" i="76"/>
  <c r="AN44" i="76"/>
  <c r="BE44" i="76"/>
  <c r="AR44" i="76"/>
  <c r="AS48" i="74"/>
  <c r="AD48" i="76"/>
  <c r="AV48" i="76"/>
  <c r="AC44" i="76"/>
  <c r="AL48" i="76"/>
  <c r="BB44" i="76"/>
  <c r="BC105" i="65"/>
  <c r="BC93" i="65"/>
  <c r="F25" i="112"/>
  <c r="V25" i="112" s="1"/>
  <c r="BG162" i="66"/>
  <c r="BG175" i="66"/>
  <c r="AQ93" i="65"/>
  <c r="AG162" i="66"/>
  <c r="BA49" i="74"/>
  <c r="BA66" i="74"/>
  <c r="AU162" i="66"/>
  <c r="BA48" i="76"/>
  <c r="AN162" i="66"/>
  <c r="AH93" i="65"/>
  <c r="AH53" i="74"/>
  <c r="BA70" i="74"/>
  <c r="BA53" i="74"/>
  <c r="AT49" i="74"/>
  <c r="AP44" i="76"/>
  <c r="AK44" i="76"/>
  <c r="AN53" i="74"/>
  <c r="AP48" i="74"/>
  <c r="AF44" i="76"/>
  <c r="BC175" i="66"/>
  <c r="BC162" i="66"/>
  <c r="AQ162" i="66"/>
  <c r="AU93" i="65"/>
  <c r="AC162" i="66"/>
  <c r="AX49" i="74"/>
  <c r="AS93" i="65"/>
  <c r="AY93" i="65"/>
  <c r="AX93" i="65"/>
  <c r="D12" i="112"/>
  <c r="T12" i="112" s="1"/>
  <c r="AX53" i="74"/>
  <c r="AY66" i="74"/>
  <c r="AY49" i="74"/>
  <c r="AI48" i="74"/>
  <c r="BB162" i="66"/>
  <c r="BB175" i="66"/>
  <c r="AJ93" i="65"/>
  <c r="AZ49" i="74"/>
  <c r="AZ66" i="74"/>
  <c r="BC48" i="76"/>
  <c r="BF66" i="74"/>
  <c r="BF49" i="74"/>
  <c r="AY175" i="66"/>
  <c r="AX162" i="66"/>
  <c r="D25" i="112"/>
  <c r="T25" i="112" s="1"/>
  <c r="AW162" i="66"/>
  <c r="AW44" i="76"/>
  <c r="AU44" i="76"/>
  <c r="BB93" i="65"/>
  <c r="BB105" i="65"/>
  <c r="BE162" i="66"/>
  <c r="BE175" i="66"/>
  <c r="AB162" i="66"/>
  <c r="AR162" i="66"/>
  <c r="AS44" i="76"/>
  <c r="AW93" i="65"/>
  <c r="AU48" i="76"/>
  <c r="AD49" i="74"/>
  <c r="BA63" i="76"/>
  <c r="AW49" i="74"/>
  <c r="AW48" i="74"/>
  <c r="BE49" i="74"/>
  <c r="AB48" i="76"/>
  <c r="AD53" i="74"/>
  <c r="AE162" i="66"/>
  <c r="AD162" i="66"/>
  <c r="BF93" i="65"/>
  <c r="BF105" i="65"/>
  <c r="BE93" i="65"/>
  <c r="BE105" i="65"/>
  <c r="BC44" i="76"/>
  <c r="AJ162" i="66"/>
  <c r="AE93" i="65"/>
  <c r="AC49" i="74"/>
  <c r="BB48" i="76"/>
  <c r="AN48" i="76"/>
  <c r="AK53" i="74"/>
  <c r="AO49" i="74"/>
  <c r="AI53" i="74"/>
  <c r="AL48" i="74"/>
  <c r="AH48" i="76"/>
  <c r="AT53" i="74"/>
  <c r="AK49" i="74"/>
  <c r="BF162" i="66"/>
  <c r="BF175" i="66"/>
  <c r="AS49" i="74"/>
  <c r="AZ93" i="65"/>
  <c r="AZ105" i="65"/>
  <c r="AF48" i="76"/>
  <c r="AT48" i="76"/>
  <c r="AB49" i="74"/>
  <c r="BE70" i="74"/>
  <c r="AH44" i="76"/>
  <c r="BG48" i="76"/>
  <c r="AQ49" i="74"/>
  <c r="BD162" i="66"/>
  <c r="BD175" i="66"/>
  <c r="AZ65" i="74"/>
  <c r="AM53" i="74"/>
  <c r="AO93" i="65"/>
  <c r="AZ162" i="66"/>
  <c r="AZ175" i="66"/>
  <c r="BF70" i="74"/>
  <c r="BF53" i="74"/>
  <c r="BA162" i="66"/>
  <c r="BA175" i="66"/>
  <c r="BE65" i="74"/>
  <c r="BD105" i="65"/>
  <c r="BD93" i="65"/>
  <c r="AN93" i="65"/>
  <c r="BE66" i="74"/>
  <c r="BB70" i="74"/>
  <c r="BB53" i="74"/>
  <c r="BA93" i="65"/>
  <c r="BA105" i="65"/>
  <c r="AH162" i="66"/>
  <c r="AS40" i="64"/>
  <c r="BD40" i="64"/>
  <c r="BA40" i="64"/>
  <c r="BF44" i="64"/>
  <c r="BF58" i="64"/>
  <c r="BG44" i="64"/>
  <c r="AB43" i="64"/>
  <c r="AN40" i="64"/>
  <c r="AW40" i="64"/>
  <c r="BB40" i="64"/>
  <c r="AC40" i="64"/>
  <c r="AT40" i="64"/>
  <c r="AQ40" i="64"/>
  <c r="AO40" i="64"/>
  <c r="AI40" i="64"/>
  <c r="BE40" i="64"/>
  <c r="BB57" i="64"/>
  <c r="AX43" i="64"/>
  <c r="BC57" i="64"/>
  <c r="BD57" i="64"/>
  <c r="BG57" i="64"/>
  <c r="BA57" i="64"/>
  <c r="AB41" i="64"/>
  <c r="AA10" i="64"/>
  <c r="AB40" i="64" s="1"/>
  <c r="AK40" i="64"/>
  <c r="AR40" i="64"/>
  <c r="AU40" i="64"/>
  <c r="BB55" i="64"/>
  <c r="AX10" i="64"/>
  <c r="BD54" i="64" s="1"/>
  <c r="AX41" i="64"/>
  <c r="BG55" i="64"/>
  <c r="AZ55" i="64"/>
  <c r="AD40" i="64"/>
  <c r="AF40" i="64"/>
  <c r="BC40" i="64"/>
  <c r="AV40" i="64"/>
  <c r="AB42" i="64"/>
  <c r="AL40" i="64"/>
  <c r="BA55" i="64"/>
  <c r="AM40" i="64"/>
  <c r="BF57" i="64"/>
  <c r="BE57" i="64"/>
  <c r="BD55" i="64"/>
  <c r="AJ40" i="64"/>
  <c r="AY55" i="64"/>
  <c r="BF10" i="64"/>
  <c r="BF41" i="64"/>
  <c r="BF55" i="64"/>
  <c r="BG41" i="64"/>
  <c r="AE40" i="64"/>
  <c r="AZ40" i="64"/>
  <c r="AW48" i="76" l="1"/>
  <c r="AD44" i="76"/>
  <c r="AO48" i="76"/>
  <c r="BB59" i="76"/>
  <c r="BE59" i="76"/>
  <c r="AU49" i="74"/>
  <c r="AM49" i="74"/>
  <c r="AE48" i="76"/>
  <c r="AF48" i="74"/>
  <c r="BB63" i="76"/>
  <c r="AO44" i="76"/>
  <c r="AU48" i="74"/>
  <c r="AG44" i="76"/>
  <c r="BC59" i="76"/>
  <c r="AL44" i="76"/>
  <c r="AF53" i="74"/>
  <c r="AZ59" i="76"/>
  <c r="BG59" i="76"/>
  <c r="BG44" i="76"/>
  <c r="AF49" i="74"/>
  <c r="AO53" i="74"/>
  <c r="BG53" i="74"/>
  <c r="BG70" i="74"/>
  <c r="BG63" i="76"/>
  <c r="AQ53" i="74"/>
  <c r="AJ48" i="74"/>
  <c r="AM48" i="76"/>
  <c r="AB48" i="74"/>
  <c r="AE48" i="74"/>
  <c r="AZ44" i="76"/>
  <c r="AY59" i="76"/>
  <c r="AY44" i="76"/>
  <c r="BE48" i="76"/>
  <c r="BD48" i="76"/>
  <c r="BD63" i="76"/>
  <c r="BC53" i="74"/>
  <c r="BC70" i="74"/>
  <c r="AV48" i="74"/>
  <c r="AK48" i="74"/>
  <c r="BC63" i="76"/>
  <c r="AP48" i="76"/>
  <c r="BC66" i="74"/>
  <c r="BC49" i="74"/>
  <c r="BE48" i="74"/>
  <c r="BD65" i="74"/>
  <c r="BD48" i="74"/>
  <c r="AB53" i="74"/>
  <c r="AO48" i="74"/>
  <c r="AN48" i="74"/>
  <c r="AH49" i="74"/>
  <c r="AG49" i="74"/>
  <c r="AD48" i="74"/>
  <c r="AN49" i="74"/>
  <c r="AZ53" i="74"/>
  <c r="AY53" i="74"/>
  <c r="AY70" i="74"/>
  <c r="BE53" i="74"/>
  <c r="BD70" i="74"/>
  <c r="BD53" i="74"/>
  <c r="AR53" i="74"/>
  <c r="AE49" i="74"/>
  <c r="AY63" i="76"/>
  <c r="AY48" i="76"/>
  <c r="AZ48" i="76"/>
  <c r="BC65" i="74"/>
  <c r="BC48" i="74"/>
  <c r="BB48" i="74"/>
  <c r="BB65" i="74"/>
  <c r="AG48" i="74"/>
  <c r="AU53" i="74"/>
  <c r="AQ48" i="76"/>
  <c r="AR48" i="76"/>
  <c r="AB44" i="76"/>
  <c r="AR49" i="74"/>
  <c r="AJ53" i="74"/>
  <c r="BF48" i="74"/>
  <c r="BF65" i="74"/>
  <c r="AM48" i="74"/>
  <c r="BD66" i="74"/>
  <c r="BD49" i="74"/>
  <c r="BB49" i="74"/>
  <c r="BB66" i="74"/>
  <c r="AI48" i="76"/>
  <c r="AJ48" i="76"/>
  <c r="BD44" i="76"/>
  <c r="BD59" i="76"/>
  <c r="AI44" i="76"/>
  <c r="BF63" i="76"/>
  <c r="BF48" i="76"/>
  <c r="AV49" i="74"/>
  <c r="BE63" i="76"/>
  <c r="AX48" i="76"/>
  <c r="AZ63" i="76"/>
  <c r="AC48" i="74"/>
  <c r="AC53" i="74"/>
  <c r="BA65" i="74"/>
  <c r="BA48" i="74"/>
  <c r="AG53" i="74"/>
  <c r="BA44" i="76"/>
  <c r="BA59" i="76"/>
  <c r="AE53" i="74"/>
  <c r="AL49" i="74"/>
  <c r="AQ44" i="76"/>
  <c r="AQ48" i="74"/>
  <c r="BF59" i="76"/>
  <c r="BF44" i="76"/>
  <c r="AY40" i="64"/>
  <c r="BB54" i="64"/>
  <c r="BF40" i="64"/>
  <c r="BF54" i="64"/>
  <c r="BG40" i="64"/>
  <c r="BC54" i="64"/>
  <c r="BE54" i="64"/>
  <c r="BA54" i="64"/>
  <c r="AY54" i="64"/>
  <c r="AX40" i="64"/>
  <c r="AZ54" i="64"/>
  <c r="BG54" i="64"/>
  <c r="BG65" i="74" l="1"/>
  <c r="BG48" i="74"/>
  <c r="AY65" i="74"/>
  <c r="AY48" i="74"/>
  <c r="AZ48" i="74"/>
  <c r="AR48" i="74"/>
  <c r="AG42" i="64" l="1"/>
  <c r="AH42" i="64"/>
  <c r="AG10" i="64"/>
  <c r="AG40" i="64" l="1"/>
  <c r="AH40" i="64"/>
  <c r="BG117" i="66" l="1"/>
  <c r="AP116" i="66" l="1"/>
  <c r="AO116" i="66"/>
  <c r="AN116" i="66" l="1"/>
  <c r="AQ116" i="66"/>
  <c r="AX116" i="66"/>
  <c r="AW116" i="66"/>
  <c r="AR116" i="66" l="1"/>
  <c r="AM116" i="66"/>
  <c r="AT116" i="66"/>
  <c r="AY116" i="66"/>
  <c r="AS116" i="66"/>
  <c r="AK116" i="66" l="1"/>
  <c r="AZ116" i="66"/>
  <c r="AU116" i="66"/>
  <c r="AL116" i="66"/>
  <c r="AV116" i="66"/>
  <c r="BA116" i="66" l="1"/>
  <c r="BB116" i="66" l="1"/>
  <c r="BC116" i="66" l="1"/>
  <c r="BD116" i="66" l="1"/>
  <c r="BE116" i="66"/>
  <c r="BG116" i="66"/>
  <c r="BF116" i="66" l="1"/>
  <c r="BF117" i="66" l="1"/>
  <c r="AA117" i="66"/>
  <c r="AV117" i="66"/>
  <c r="AB117" i="66"/>
  <c r="AD117" i="66"/>
  <c r="AH117" i="66"/>
  <c r="AF117" i="66"/>
  <c r="AS117" i="66"/>
  <c r="AJ117" i="66"/>
  <c r="AE117" i="66"/>
  <c r="AI117" i="66"/>
  <c r="BC117" i="66"/>
  <c r="AZ117" i="66"/>
  <c r="AG117" i="66"/>
  <c r="AC117" i="66"/>
  <c r="AX117" i="66" l="1"/>
  <c r="AQ117" i="66"/>
  <c r="AK117" i="66"/>
  <c r="AM117" i="66"/>
  <c r="BA117" i="66"/>
  <c r="AW117" i="66"/>
  <c r="AT117" i="66"/>
  <c r="AU117" i="66"/>
  <c r="AY117" i="66"/>
  <c r="BB117" i="66"/>
  <c r="BD117" i="66"/>
  <c r="AO117" i="66"/>
  <c r="AR117" i="66"/>
  <c r="AP117" i="66"/>
  <c r="AN117" i="66"/>
  <c r="BE117" i="66"/>
  <c r="AL117" i="66"/>
  <c r="AA119" i="66" l="1"/>
  <c r="AF119" i="66"/>
  <c r="AE119" i="66" l="1"/>
  <c r="AJ119" i="66"/>
  <c r="AG119" i="66"/>
  <c r="AC119" i="66"/>
  <c r="AB119" i="66"/>
  <c r="AI119" i="66" l="1"/>
  <c r="AH119" i="66"/>
  <c r="AD119" i="66"/>
  <c r="BC119" i="66" l="1"/>
  <c r="BB119" i="66"/>
  <c r="BA119" i="66"/>
  <c r="BD119" i="66"/>
  <c r="BE119" i="66" l="1"/>
  <c r="AZ119" i="66" l="1"/>
  <c r="AP119" i="66"/>
  <c r="AV119" i="66" l="1"/>
  <c r="AK119" i="66"/>
  <c r="AY119" i="66"/>
  <c r="AX119" i="66" l="1"/>
  <c r="AL119" i="66" l="1"/>
  <c r="AW119" i="66"/>
  <c r="AQ119" i="66"/>
  <c r="AM119" i="66"/>
  <c r="AR119" i="66"/>
  <c r="AO119" i="66"/>
  <c r="AN119" i="66" l="1"/>
  <c r="AU119" i="66"/>
  <c r="AT119" i="66" l="1"/>
  <c r="AS119" i="66"/>
  <c r="BG119" i="66" l="1"/>
  <c r="BF119" i="66"/>
  <c r="BG26" i="76" l="1"/>
  <c r="BG31" i="76" s="1"/>
  <c r="BG30" i="76" l="1"/>
  <c r="BG32" i="76"/>
  <c r="BG33" i="76"/>
  <c r="BG34" i="76" l="1"/>
  <c r="AA125" i="66" l="1"/>
  <c r="AM121" i="66" l="1"/>
  <c r="BE121" i="66"/>
  <c r="AK121" i="66"/>
  <c r="AD121" i="66"/>
  <c r="AZ121" i="66"/>
  <c r="BD121" i="66"/>
  <c r="AV121" i="66"/>
  <c r="BB121" i="66"/>
  <c r="AP121" i="66"/>
  <c r="AF121" i="66"/>
  <c r="AR121" i="66"/>
  <c r="BG121" i="66"/>
  <c r="BC121" i="66"/>
  <c r="AA121" i="66"/>
  <c r="AQ121" i="66"/>
  <c r="AY121" i="66"/>
  <c r="AG121" i="66"/>
  <c r="AO121" i="66"/>
  <c r="AN121" i="66"/>
  <c r="AB121" i="66"/>
  <c r="AH121" i="66"/>
  <c r="AT121" i="66"/>
  <c r="AJ121" i="66"/>
  <c r="AU121" i="66"/>
  <c r="AI121" i="66"/>
  <c r="AW121" i="66"/>
  <c r="BA121" i="66"/>
  <c r="BF121" i="66"/>
  <c r="AX121" i="66"/>
  <c r="AL121" i="66"/>
  <c r="AE121" i="66"/>
  <c r="AS121" i="66"/>
  <c r="AC121" i="66"/>
  <c r="AA123" i="66" l="1"/>
  <c r="AL35" i="102" l="1"/>
  <c r="AV35" i="102"/>
  <c r="AW35" i="102" l="1"/>
  <c r="BE35" i="102"/>
  <c r="AQ35" i="102"/>
  <c r="AU35" i="102"/>
  <c r="AA35" i="102"/>
  <c r="AL120" i="66"/>
  <c r="AL55" i="65"/>
  <c r="AL122" i="66" s="1"/>
  <c r="AE35" i="102"/>
  <c r="AZ35" i="102"/>
  <c r="BF35" i="102"/>
  <c r="AV55" i="65"/>
  <c r="AV122" i="66" s="1"/>
  <c r="AV120" i="66"/>
  <c r="BB35" i="102"/>
  <c r="AX35" i="102"/>
  <c r="AN35" i="102"/>
  <c r="AY35" i="102"/>
  <c r="BB55" i="65" l="1"/>
  <c r="BB122" i="66" s="1"/>
  <c r="BB120" i="66"/>
  <c r="AZ55" i="65"/>
  <c r="AZ122" i="66" s="1"/>
  <c r="AZ120" i="66"/>
  <c r="BG35" i="102"/>
  <c r="AF35" i="102"/>
  <c r="AS35" i="102"/>
  <c r="AJ35" i="102"/>
  <c r="AK35" i="102"/>
  <c r="AC35" i="102"/>
  <c r="AU55" i="65"/>
  <c r="AU122" i="66" s="1"/>
  <c r="AU120" i="66"/>
  <c r="BE120" i="66"/>
  <c r="BE55" i="65"/>
  <c r="BE122" i="66" s="1"/>
  <c r="AN120" i="66"/>
  <c r="AN55" i="65"/>
  <c r="AN122" i="66" s="1"/>
  <c r="AM35" i="102"/>
  <c r="BD35" i="102"/>
  <c r="AQ120" i="66"/>
  <c r="AQ55" i="65"/>
  <c r="AQ122" i="66" s="1"/>
  <c r="AP35" i="102"/>
  <c r="AX55" i="65"/>
  <c r="AX122" i="66" s="1"/>
  <c r="AX120" i="66"/>
  <c r="BF55" i="65"/>
  <c r="BF122" i="66" s="1"/>
  <c r="BF120" i="66"/>
  <c r="AT35" i="102"/>
  <c r="BC35" i="102"/>
  <c r="AO35" i="102"/>
  <c r="AB35" i="102"/>
  <c r="AD35" i="102"/>
  <c r="AA120" i="66"/>
  <c r="AA55" i="65"/>
  <c r="AA122" i="66" s="1"/>
  <c r="AW55" i="65"/>
  <c r="AW122" i="66" s="1"/>
  <c r="AW120" i="66"/>
  <c r="AH35" i="102"/>
  <c r="AG35" i="102"/>
  <c r="AR35" i="102"/>
  <c r="AI35" i="102"/>
  <c r="BA35" i="102"/>
  <c r="AY120" i="66"/>
  <c r="AY55" i="65"/>
  <c r="AY122" i="66" s="1"/>
  <c r="AE120" i="66"/>
  <c r="AE55" i="65"/>
  <c r="AE122" i="66" s="1"/>
  <c r="AB55" i="65" l="1"/>
  <c r="AB122" i="66" s="1"/>
  <c r="AB120" i="66"/>
  <c r="BD55" i="65"/>
  <c r="BD122" i="66" s="1"/>
  <c r="BD120" i="66"/>
  <c r="AC120" i="66"/>
  <c r="AC55" i="65"/>
  <c r="AC122" i="66" s="1"/>
  <c r="AR55" i="65"/>
  <c r="AR122" i="66" s="1"/>
  <c r="AR120" i="66"/>
  <c r="AT120" i="66"/>
  <c r="AT55" i="65"/>
  <c r="AT122" i="66" s="1"/>
  <c r="AS55" i="65"/>
  <c r="AS122" i="66" s="1"/>
  <c r="AS120" i="66"/>
  <c r="BA120" i="66"/>
  <c r="BA55" i="65"/>
  <c r="BA122" i="66" s="1"/>
  <c r="AP120" i="66"/>
  <c r="AP55" i="65"/>
  <c r="AP122" i="66" s="1"/>
  <c r="AM120" i="66"/>
  <c r="AM55" i="65"/>
  <c r="AM122" i="66" s="1"/>
  <c r="AK120" i="66"/>
  <c r="AK55" i="65"/>
  <c r="AK122" i="66" s="1"/>
  <c r="AO55" i="65"/>
  <c r="AO122" i="66" s="1"/>
  <c r="AO120" i="66"/>
  <c r="AF120" i="66"/>
  <c r="AF55" i="65"/>
  <c r="AF122" i="66" s="1"/>
  <c r="AG120" i="66"/>
  <c r="AG55" i="65"/>
  <c r="AG122" i="66" s="1"/>
  <c r="AD120" i="66"/>
  <c r="AD55" i="65"/>
  <c r="AD122" i="66" s="1"/>
  <c r="BC55" i="65"/>
  <c r="BC122" i="66" s="1"/>
  <c r="BC120" i="66"/>
  <c r="AJ120" i="66"/>
  <c r="AJ55" i="65"/>
  <c r="AJ122" i="66" s="1"/>
  <c r="AI120" i="66"/>
  <c r="AI55" i="65"/>
  <c r="AI122" i="66" s="1"/>
  <c r="AH120" i="66"/>
  <c r="AH55" i="65"/>
  <c r="AH122" i="66" s="1"/>
  <c r="BG120" i="66"/>
  <c r="BG55" i="65"/>
  <c r="BG122" i="66" s="1"/>
  <c r="BG54" i="76" l="1"/>
  <c r="BG28" i="74"/>
  <c r="AA26" i="76"/>
  <c r="AA31" i="76" s="1"/>
  <c r="AX26" i="76"/>
  <c r="BF39" i="76" l="1"/>
  <c r="BG33" i="74"/>
  <c r="BG32" i="74"/>
  <c r="BG35" i="74"/>
  <c r="BG36" i="74"/>
  <c r="BF54" i="76"/>
  <c r="BG39" i="76"/>
  <c r="AX31" i="76"/>
  <c r="BG64" i="76"/>
  <c r="BG34" i="74"/>
  <c r="BG43" i="74"/>
  <c r="BF26" i="76"/>
  <c r="AJ39" i="76"/>
  <c r="AJ26" i="76"/>
  <c r="AJ31" i="76" s="1"/>
  <c r="AX39" i="76"/>
  <c r="AW26" i="76"/>
  <c r="AX49" i="76" s="1"/>
  <c r="AW39" i="76"/>
  <c r="BD28" i="74"/>
  <c r="BD34" i="74" s="1"/>
  <c r="BD43" i="74"/>
  <c r="BA54" i="76"/>
  <c r="BA39" i="76"/>
  <c r="BA26" i="76"/>
  <c r="BA31" i="76" s="1"/>
  <c r="AG39" i="76"/>
  <c r="AG26" i="76"/>
  <c r="AG31" i="76" s="1"/>
  <c r="BC39" i="76"/>
  <c r="BC54" i="76"/>
  <c r="BC26" i="76"/>
  <c r="BC31" i="76" s="1"/>
  <c r="AU26" i="76"/>
  <c r="AU31" i="76" s="1"/>
  <c r="AU39" i="76"/>
  <c r="AM39" i="76"/>
  <c r="AM26" i="76"/>
  <c r="AC39" i="76"/>
  <c r="AC26" i="76"/>
  <c r="AC31" i="76" s="1"/>
  <c r="AD26" i="76"/>
  <c r="AD31" i="76" s="1"/>
  <c r="AD39" i="76"/>
  <c r="BE26" i="76"/>
  <c r="BE54" i="76"/>
  <c r="BE39" i="76"/>
  <c r="AY26" i="76"/>
  <c r="AY31" i="76" s="1"/>
  <c r="AY39" i="76"/>
  <c r="AY54" i="76"/>
  <c r="AP39" i="76"/>
  <c r="AP26" i="76"/>
  <c r="AP31" i="76" s="1"/>
  <c r="AL39" i="76"/>
  <c r="AL26" i="76"/>
  <c r="BB28" i="74"/>
  <c r="BB34" i="74" s="1"/>
  <c r="BF60" i="74"/>
  <c r="BD54" i="76"/>
  <c r="BD39" i="76"/>
  <c r="BD26" i="76"/>
  <c r="BD31" i="76" s="1"/>
  <c r="BF28" i="74"/>
  <c r="BF34" i="74" s="1"/>
  <c r="BF43" i="74"/>
  <c r="AV39" i="76"/>
  <c r="AV26" i="76"/>
  <c r="AV31" i="76" s="1"/>
  <c r="AI26" i="76"/>
  <c r="AI39" i="76"/>
  <c r="AQ39" i="76"/>
  <c r="AQ26" i="76"/>
  <c r="AQ31" i="76" s="1"/>
  <c r="AE39" i="76"/>
  <c r="AE26" i="76"/>
  <c r="AE31" i="76" s="1"/>
  <c r="AF39" i="76"/>
  <c r="AF26" i="76"/>
  <c r="AT26" i="76"/>
  <c r="AT31" i="76" s="1"/>
  <c r="AT39" i="76"/>
  <c r="AX33" i="76"/>
  <c r="AX30" i="76"/>
  <c r="AX32" i="76"/>
  <c r="AH39" i="76"/>
  <c r="AH26" i="76"/>
  <c r="AH31" i="76" s="1"/>
  <c r="AR39" i="76"/>
  <c r="AR26" i="76"/>
  <c r="AR31" i="76" s="1"/>
  <c r="BE28" i="74"/>
  <c r="BE43" i="74"/>
  <c r="BC43" i="74"/>
  <c r="BC28" i="74"/>
  <c r="BC34" i="74" s="1"/>
  <c r="AK39" i="76"/>
  <c r="AK26" i="76"/>
  <c r="AK31" i="76" s="1"/>
  <c r="AO39" i="76"/>
  <c r="AO26" i="76"/>
  <c r="AS39" i="76"/>
  <c r="AS26" i="76"/>
  <c r="AS31" i="76" s="1"/>
  <c r="AA32" i="76"/>
  <c r="AA33" i="76"/>
  <c r="AA30" i="76"/>
  <c r="AB26" i="76"/>
  <c r="AB31" i="76" s="1"/>
  <c r="AB39" i="76"/>
  <c r="BB39" i="76"/>
  <c r="BB26" i="76"/>
  <c r="BB54" i="76"/>
  <c r="AZ26" i="76"/>
  <c r="AZ54" i="76"/>
  <c r="AZ39" i="76"/>
  <c r="AN26" i="76"/>
  <c r="AN39" i="76"/>
  <c r="BF64" i="76" l="1"/>
  <c r="BF30" i="76"/>
  <c r="BF32" i="76"/>
  <c r="BF33" i="76"/>
  <c r="BG60" i="74"/>
  <c r="BF31" i="76"/>
  <c r="BG49" i="76"/>
  <c r="BG54" i="74"/>
  <c r="BC60" i="74"/>
  <c r="AP39" i="64"/>
  <c r="AE39" i="64"/>
  <c r="BE39" i="64"/>
  <c r="AQ28" i="74"/>
  <c r="AQ43" i="74"/>
  <c r="AB43" i="74"/>
  <c r="AB28" i="74"/>
  <c r="AF43" i="74"/>
  <c r="AF28" i="74"/>
  <c r="AF34" i="74" s="1"/>
  <c r="AF49" i="76"/>
  <c r="AF33" i="76"/>
  <c r="AF32" i="76"/>
  <c r="AF30" i="76"/>
  <c r="AL30" i="76"/>
  <c r="AL33" i="76"/>
  <c r="AL32" i="76"/>
  <c r="AL49" i="76"/>
  <c r="BE64" i="76"/>
  <c r="BE30" i="76"/>
  <c r="BE49" i="76"/>
  <c r="BE32" i="76"/>
  <c r="BE33" i="76"/>
  <c r="AM33" i="76"/>
  <c r="AM30" i="76"/>
  <c r="AM49" i="76"/>
  <c r="AM32" i="76"/>
  <c r="AC43" i="74"/>
  <c r="AC28" i="74"/>
  <c r="AC34" i="74" s="1"/>
  <c r="AN49" i="76"/>
  <c r="AN33" i="76"/>
  <c r="AN30" i="76"/>
  <c r="AN32" i="76"/>
  <c r="AZ33" i="76"/>
  <c r="AZ49" i="76"/>
  <c r="AZ64" i="76"/>
  <c r="AZ30" i="76"/>
  <c r="AZ32" i="76"/>
  <c r="BE54" i="74"/>
  <c r="BE32" i="74"/>
  <c r="BE33" i="74"/>
  <c r="BE35" i="74"/>
  <c r="BE36" i="74"/>
  <c r="AR30" i="76"/>
  <c r="AR32" i="76"/>
  <c r="AR33" i="76"/>
  <c r="AR49" i="76"/>
  <c r="AQ49" i="76"/>
  <c r="AQ30" i="76"/>
  <c r="AQ32" i="76"/>
  <c r="AQ33" i="76"/>
  <c r="BF49" i="76"/>
  <c r="AC32" i="76"/>
  <c r="AC33" i="76"/>
  <c r="AC49" i="76"/>
  <c r="AC30" i="76"/>
  <c r="AJ49" i="76"/>
  <c r="AJ33" i="76"/>
  <c r="AJ32" i="76"/>
  <c r="AJ30" i="76"/>
  <c r="AY43" i="74"/>
  <c r="AY60" i="74"/>
  <c r="AY28" i="74"/>
  <c r="AO30" i="76"/>
  <c r="AO32" i="76"/>
  <c r="AO49" i="76"/>
  <c r="AO33" i="76"/>
  <c r="AL43" i="74"/>
  <c r="AL28" i="74"/>
  <c r="AL34" i="74" s="1"/>
  <c r="AP43" i="74"/>
  <c r="AP28" i="74"/>
  <c r="AP34" i="74" s="1"/>
  <c r="AO43" i="74"/>
  <c r="AO28" i="74"/>
  <c r="AO34" i="74" s="1"/>
  <c r="BB43" i="74"/>
  <c r="BA60" i="74"/>
  <c r="BA28" i="74"/>
  <c r="BA34" i="74" s="1"/>
  <c r="BA43" i="74"/>
  <c r="AH43" i="74"/>
  <c r="AH28" i="74"/>
  <c r="AH34" i="74" s="1"/>
  <c r="BD60" i="74"/>
  <c r="BB30" i="76"/>
  <c r="BB64" i="76"/>
  <c r="BB33" i="76"/>
  <c r="BB32" i="76"/>
  <c r="BB49" i="76"/>
  <c r="AS32" i="76"/>
  <c r="AS33" i="76"/>
  <c r="AS49" i="76"/>
  <c r="AS30" i="76"/>
  <c r="BB60" i="74"/>
  <c r="AS28" i="74"/>
  <c r="AS34" i="74" s="1"/>
  <c r="AS43" i="74"/>
  <c r="AI43" i="74"/>
  <c r="AI28" i="74"/>
  <c r="AI34" i="74" s="1"/>
  <c r="AR43" i="74"/>
  <c r="AR28" i="74"/>
  <c r="AR34" i="74" s="1"/>
  <c r="AW28" i="74"/>
  <c r="AW34" i="74" s="1"/>
  <c r="AW43" i="74"/>
  <c r="AA34" i="76"/>
  <c r="AD43" i="74"/>
  <c r="AD28" i="74"/>
  <c r="AD34" i="74" s="1"/>
  <c r="AT28" i="74"/>
  <c r="AT34" i="74" s="1"/>
  <c r="AT43" i="74"/>
  <c r="AI31" i="76"/>
  <c r="AI33" i="76"/>
  <c r="AI30" i="76"/>
  <c r="AI32" i="76"/>
  <c r="AI49" i="76"/>
  <c r="BB33" i="74"/>
  <c r="BB36" i="74"/>
  <c r="BB35" i="74"/>
  <c r="BB32" i="74"/>
  <c r="AY64" i="76"/>
  <c r="AY49" i="76"/>
  <c r="AY32" i="76"/>
  <c r="AY33" i="76"/>
  <c r="AY30" i="76"/>
  <c r="AK28" i="74"/>
  <c r="AK43" i="74"/>
  <c r="AG32" i="76"/>
  <c r="AG33" i="76"/>
  <c r="AG30" i="76"/>
  <c r="AG49" i="76"/>
  <c r="BD36" i="74"/>
  <c r="BD32" i="74"/>
  <c r="BD54" i="74"/>
  <c r="BD35" i="74"/>
  <c r="BD33" i="74"/>
  <c r="AM28" i="74"/>
  <c r="AM34" i="74" s="1"/>
  <c r="AM43" i="74"/>
  <c r="BC33" i="74"/>
  <c r="BC54" i="74"/>
  <c r="BC35" i="74"/>
  <c r="BC32" i="74"/>
  <c r="BC36" i="74"/>
  <c r="AP30" i="76"/>
  <c r="AP32" i="76"/>
  <c r="AP49" i="76"/>
  <c r="AP33" i="76"/>
  <c r="AA28" i="74"/>
  <c r="AA34" i="74" s="1"/>
  <c r="BE31" i="76"/>
  <c r="AU33" i="76"/>
  <c r="AU49" i="76"/>
  <c r="AU30" i="76"/>
  <c r="AU32" i="76"/>
  <c r="AN43" i="74"/>
  <c r="AN28" i="74"/>
  <c r="AN34" i="74" s="1"/>
  <c r="AZ60" i="74"/>
  <c r="AZ28" i="74"/>
  <c r="AZ34" i="74" s="1"/>
  <c r="AZ43" i="74"/>
  <c r="AE43" i="74"/>
  <c r="AE28" i="74"/>
  <c r="AZ31" i="76"/>
  <c r="BB31" i="76"/>
  <c r="AB32" i="76"/>
  <c r="AB49" i="76"/>
  <c r="AB30" i="76"/>
  <c r="AB33" i="76"/>
  <c r="AT30" i="76"/>
  <c r="AT32" i="76"/>
  <c r="AT49" i="76"/>
  <c r="AT33" i="76"/>
  <c r="AV28" i="74"/>
  <c r="AV34" i="74" s="1"/>
  <c r="AV43" i="74"/>
  <c r="AJ43" i="74"/>
  <c r="AJ28" i="74"/>
  <c r="AJ34" i="74" s="1"/>
  <c r="AG43" i="74"/>
  <c r="AG28" i="74"/>
  <c r="AE49" i="76"/>
  <c r="AE30" i="76"/>
  <c r="AE33" i="76"/>
  <c r="AE32" i="76"/>
  <c r="AV49" i="76"/>
  <c r="AV30" i="76"/>
  <c r="AV33" i="76"/>
  <c r="AV32" i="76"/>
  <c r="BE60" i="74"/>
  <c r="AX28" i="74"/>
  <c r="AX43" i="74"/>
  <c r="BG37" i="74"/>
  <c r="AU28" i="74"/>
  <c r="AU34" i="74" s="1"/>
  <c r="AU43" i="74"/>
  <c r="BC64" i="76"/>
  <c r="BC49" i="76"/>
  <c r="BC33" i="76"/>
  <c r="BC30" i="76"/>
  <c r="BC32" i="76"/>
  <c r="AW31" i="76"/>
  <c r="AW33" i="76"/>
  <c r="AW30" i="76"/>
  <c r="AW32" i="76"/>
  <c r="AW49" i="76"/>
  <c r="AN31" i="76"/>
  <c r="AO31" i="76"/>
  <c r="AK32" i="76"/>
  <c r="AK49" i="76"/>
  <c r="AK33" i="76"/>
  <c r="AK30" i="76"/>
  <c r="BE34" i="74"/>
  <c r="AH30" i="76"/>
  <c r="AH49" i="76"/>
  <c r="AH32" i="76"/>
  <c r="AH33" i="76"/>
  <c r="AX34" i="76"/>
  <c r="AF31" i="76"/>
  <c r="BF36" i="74"/>
  <c r="BF35" i="74"/>
  <c r="BF54" i="74"/>
  <c r="BF32" i="74"/>
  <c r="BF33" i="74"/>
  <c r="BD49" i="76"/>
  <c r="BD64" i="76"/>
  <c r="BD30" i="76"/>
  <c r="BD32" i="76"/>
  <c r="BD33" i="76"/>
  <c r="AL31" i="76"/>
  <c r="AD33" i="76"/>
  <c r="AD30" i="76"/>
  <c r="AD32" i="76"/>
  <c r="AD49" i="76"/>
  <c r="AM31" i="76"/>
  <c r="BA30" i="76"/>
  <c r="BA49" i="76"/>
  <c r="BA33" i="76"/>
  <c r="BA32" i="76"/>
  <c r="BA64" i="76"/>
  <c r="AF39" i="64" l="1"/>
  <c r="AO39" i="64"/>
  <c r="BF38" i="64"/>
  <c r="AI39" i="64"/>
  <c r="BF34" i="76"/>
  <c r="AS39" i="64"/>
  <c r="AJ39" i="64"/>
  <c r="AV39" i="64"/>
  <c r="AM39" i="64"/>
  <c r="AK39" i="64"/>
  <c r="AX34" i="74"/>
  <c r="BG71" i="74"/>
  <c r="AR34" i="76"/>
  <c r="AT39" i="64"/>
  <c r="AR39" i="64"/>
  <c r="AD39" i="64"/>
  <c r="BF71" i="74"/>
  <c r="AU39" i="64"/>
  <c r="AC39" i="64"/>
  <c r="BC37" i="74"/>
  <c r="AQ39" i="64"/>
  <c r="AL39" i="64"/>
  <c r="AQ34" i="76"/>
  <c r="AW39" i="64"/>
  <c r="AZ39" i="64"/>
  <c r="BA39" i="64"/>
  <c r="BD39" i="64"/>
  <c r="AN39" i="64"/>
  <c r="AG39" i="64"/>
  <c r="BD38" i="64"/>
  <c r="BE38" i="64"/>
  <c r="AV34" i="76"/>
  <c r="BB54" i="74"/>
  <c r="BD37" i="74"/>
  <c r="BC38" i="64"/>
  <c r="BC39" i="64"/>
  <c r="BG38" i="64"/>
  <c r="AN38" i="64"/>
  <c r="BB53" i="64"/>
  <c r="AK34" i="76"/>
  <c r="BB39" i="64"/>
  <c r="BF39" i="64"/>
  <c r="BB34" i="76"/>
  <c r="BB38" i="64"/>
  <c r="BC52" i="64"/>
  <c r="AH39" i="64"/>
  <c r="AQ38" i="64"/>
  <c r="AJ34" i="76"/>
  <c r="AK34" i="74"/>
  <c r="AK32" i="74"/>
  <c r="AK54" i="74"/>
  <c r="AK36" i="74"/>
  <c r="AK33" i="74"/>
  <c r="AK35" i="74"/>
  <c r="BB71" i="74"/>
  <c r="AP54" i="74"/>
  <c r="AP32" i="74"/>
  <c r="AP35" i="74"/>
  <c r="AP33" i="74"/>
  <c r="AP36" i="74"/>
  <c r="AF34" i="76"/>
  <c r="AB54" i="74"/>
  <c r="AB35" i="74"/>
  <c r="AB33" i="74"/>
  <c r="AB32" i="74"/>
  <c r="AB36" i="74"/>
  <c r="AM54" i="74"/>
  <c r="AM36" i="74"/>
  <c r="AM33" i="74"/>
  <c r="AM32" i="74"/>
  <c r="AM35" i="74"/>
  <c r="AD34" i="76"/>
  <c r="BC34" i="76"/>
  <c r="AJ35" i="74"/>
  <c r="AJ32" i="74"/>
  <c r="AJ36" i="74"/>
  <c r="AJ33" i="74"/>
  <c r="AJ54" i="74"/>
  <c r="AU34" i="76"/>
  <c r="AY34" i="76"/>
  <c r="AS34" i="76"/>
  <c r="AH35" i="74"/>
  <c r="AH32" i="74"/>
  <c r="AH33" i="74"/>
  <c r="AH54" i="74"/>
  <c r="AH36" i="74"/>
  <c r="AO34" i="76"/>
  <c r="AG33" i="74"/>
  <c r="AG54" i="74"/>
  <c r="AG32" i="74"/>
  <c r="AG36" i="74"/>
  <c r="AG35" i="74"/>
  <c r="AE32" i="74"/>
  <c r="AE35" i="74"/>
  <c r="AE33" i="74"/>
  <c r="AE54" i="74"/>
  <c r="AE36" i="74"/>
  <c r="BA34" i="76"/>
  <c r="AU35" i="74"/>
  <c r="AU36" i="74"/>
  <c r="AU33" i="74"/>
  <c r="AU32" i="74"/>
  <c r="AU54" i="74"/>
  <c r="AT34" i="76"/>
  <c r="AB34" i="76"/>
  <c r="AZ33" i="74"/>
  <c r="AZ71" i="74"/>
  <c r="AZ32" i="74"/>
  <c r="AZ54" i="74"/>
  <c r="AZ35" i="74"/>
  <c r="AZ36" i="74"/>
  <c r="AI36" i="74"/>
  <c r="AI33" i="74"/>
  <c r="AI32" i="74"/>
  <c r="AI35" i="74"/>
  <c r="AI54" i="74"/>
  <c r="BE34" i="76"/>
  <c r="AG34" i="76"/>
  <c r="BB37" i="74"/>
  <c r="AS36" i="74"/>
  <c r="AS54" i="74"/>
  <c r="AS33" i="74"/>
  <c r="AS35" i="74"/>
  <c r="AS32" i="74"/>
  <c r="AL35" i="74"/>
  <c r="AL33" i="74"/>
  <c r="AL54" i="74"/>
  <c r="AL32" i="74"/>
  <c r="AL36" i="74"/>
  <c r="AM34" i="76"/>
  <c r="BF37" i="74"/>
  <c r="AH34" i="76"/>
  <c r="AE34" i="76"/>
  <c r="AP34" i="76"/>
  <c r="BC71" i="74"/>
  <c r="AI34" i="76"/>
  <c r="AT32" i="74"/>
  <c r="AT54" i="74"/>
  <c r="AT35" i="74"/>
  <c r="AT33" i="74"/>
  <c r="AT36" i="74"/>
  <c r="AY34" i="74"/>
  <c r="AY54" i="74"/>
  <c r="AY71" i="74"/>
  <c r="AY33" i="74"/>
  <c r="AY32" i="74"/>
  <c r="AY36" i="74"/>
  <c r="AY35" i="74"/>
  <c r="AN34" i="76"/>
  <c r="BD34" i="76"/>
  <c r="AW34" i="76"/>
  <c r="AG34" i="74"/>
  <c r="AV36" i="74"/>
  <c r="AV35" i="74"/>
  <c r="AV33" i="74"/>
  <c r="AV32" i="74"/>
  <c r="AV54" i="74"/>
  <c r="AE34" i="74"/>
  <c r="AN32" i="74"/>
  <c r="AN35" i="74"/>
  <c r="AN33" i="74"/>
  <c r="AN54" i="74"/>
  <c r="AN36" i="74"/>
  <c r="AW32" i="74"/>
  <c r="AW35" i="74"/>
  <c r="AW54" i="74"/>
  <c r="AW36" i="74"/>
  <c r="AW33" i="74"/>
  <c r="BA71" i="74"/>
  <c r="BA54" i="74"/>
  <c r="BA32" i="74"/>
  <c r="BA36" i="74"/>
  <c r="BA33" i="74"/>
  <c r="BA35" i="74"/>
  <c r="AO32" i="74"/>
  <c r="AO54" i="74"/>
  <c r="AO33" i="74"/>
  <c r="AO36" i="74"/>
  <c r="AO35" i="74"/>
  <c r="AZ34" i="76"/>
  <c r="AF35" i="74"/>
  <c r="AF32" i="74"/>
  <c r="AF33" i="74"/>
  <c r="AF36" i="74"/>
  <c r="AF54" i="74"/>
  <c r="AD33" i="74"/>
  <c r="AD36" i="74"/>
  <c r="AD35" i="74"/>
  <c r="AD54" i="74"/>
  <c r="AD32" i="74"/>
  <c r="AL34" i="76"/>
  <c r="BE71" i="74"/>
  <c r="AX33" i="74"/>
  <c r="AX32" i="74"/>
  <c r="AX35" i="74"/>
  <c r="AX54" i="74"/>
  <c r="AX36" i="74"/>
  <c r="AA33" i="74"/>
  <c r="AA36" i="74"/>
  <c r="AA35" i="74"/>
  <c r="AA32" i="74"/>
  <c r="BD71" i="74"/>
  <c r="AR35" i="74"/>
  <c r="AR36" i="74"/>
  <c r="AR33" i="74"/>
  <c r="AR32" i="74"/>
  <c r="AR54" i="74"/>
  <c r="AC34" i="76"/>
  <c r="BE37" i="74"/>
  <c r="AC36" i="74"/>
  <c r="AC32" i="74"/>
  <c r="AC54" i="74"/>
  <c r="AC33" i="74"/>
  <c r="AC35" i="74"/>
  <c r="AB34" i="74"/>
  <c r="AQ34" i="74"/>
  <c r="AQ33" i="74"/>
  <c r="AQ35" i="74"/>
  <c r="AQ36" i="74"/>
  <c r="AQ54" i="74"/>
  <c r="AQ32" i="74"/>
  <c r="AP38" i="64" l="1"/>
  <c r="AJ38" i="64"/>
  <c r="AM38" i="64"/>
  <c r="BD52" i="64"/>
  <c r="BF52" i="64"/>
  <c r="BB52" i="64"/>
  <c r="BG52" i="64"/>
  <c r="AZ52" i="64"/>
  <c r="AI38" i="64"/>
  <c r="BE52" i="64"/>
  <c r="AX38" i="64"/>
  <c r="AV38" i="64"/>
  <c r="AO38" i="64"/>
  <c r="AK38" i="64"/>
  <c r="BD53" i="64"/>
  <c r="BA53" i="64"/>
  <c r="AY53" i="64"/>
  <c r="BC53" i="64"/>
  <c r="AR38" i="64"/>
  <c r="BG53" i="64"/>
  <c r="AX39" i="64"/>
  <c r="AY39" i="64"/>
  <c r="AF38" i="64"/>
  <c r="AD38" i="64"/>
  <c r="AH38" i="64"/>
  <c r="AY52" i="64"/>
  <c r="AS38" i="64"/>
  <c r="AE38" i="64"/>
  <c r="BA38" i="64"/>
  <c r="AL38" i="64"/>
  <c r="AU38" i="64"/>
  <c r="AU37" i="74"/>
  <c r="AZ38" i="64"/>
  <c r="AD37" i="74"/>
  <c r="AG38" i="64"/>
  <c r="AT38" i="64"/>
  <c r="AY38" i="64"/>
  <c r="AW37" i="74"/>
  <c r="BA52" i="64"/>
  <c r="AC38" i="64"/>
  <c r="AZ53" i="64"/>
  <c r="BE53" i="64"/>
  <c r="AQ37" i="74"/>
  <c r="AW38" i="64"/>
  <c r="BG39" i="64"/>
  <c r="BF53" i="64"/>
  <c r="BA37" i="74"/>
  <c r="AV37" i="74"/>
  <c r="AB38" i="64"/>
  <c r="AT37" i="74"/>
  <c r="AS37" i="74"/>
  <c r="AI37" i="74"/>
  <c r="AR37" i="74"/>
  <c r="AA37" i="74"/>
  <c r="AX37" i="74"/>
  <c r="AC37" i="74"/>
  <c r="AL37" i="74"/>
  <c r="AH37" i="74"/>
  <c r="AB39" i="64"/>
  <c r="AG37" i="74"/>
  <c r="AN37" i="74"/>
  <c r="AZ37" i="74"/>
  <c r="AM37" i="74"/>
  <c r="AP37" i="74"/>
  <c r="AK37" i="74"/>
  <c r="AF37" i="74"/>
  <c r="AY37" i="74"/>
  <c r="AO37" i="74"/>
  <c r="AE37" i="74"/>
  <c r="AJ37" i="74"/>
  <c r="AB37" i="74"/>
  <c r="AR30" i="102" l="1"/>
  <c r="AT30" i="102"/>
  <c r="AM30" i="102" l="1"/>
  <c r="AN30" i="102"/>
  <c r="AR118" i="66"/>
  <c r="AR115" i="66" s="1"/>
  <c r="AR48" i="65"/>
  <c r="AO30" i="102"/>
  <c r="AS30" i="102"/>
  <c r="AP30" i="102"/>
  <c r="AQ30" i="102"/>
  <c r="AT118" i="66"/>
  <c r="AT115" i="66" s="1"/>
  <c r="AT48" i="65"/>
  <c r="AL30" i="102"/>
  <c r="AM118" i="66" l="1"/>
  <c r="AM115" i="66" s="1"/>
  <c r="AM48" i="65"/>
  <c r="AW30" i="102"/>
  <c r="AY30" i="102"/>
  <c r="AX30" i="102"/>
  <c r="AS118" i="66"/>
  <c r="AS115" i="66" s="1"/>
  <c r="AS48" i="65"/>
  <c r="AO118" i="66"/>
  <c r="AO115" i="66" s="1"/>
  <c r="AO48" i="65"/>
  <c r="AV30" i="102"/>
  <c r="BC30" i="102"/>
  <c r="AU30" i="102"/>
  <c r="BB30" i="102"/>
  <c r="BA30" i="102"/>
  <c r="BD30" i="102"/>
  <c r="AQ118" i="66"/>
  <c r="AQ115" i="66" s="1"/>
  <c r="AQ48" i="65"/>
  <c r="AP118" i="66"/>
  <c r="AP115" i="66" s="1"/>
  <c r="AP48" i="65"/>
  <c r="AN118" i="66"/>
  <c r="AN115" i="66" s="1"/>
  <c r="AN48" i="65"/>
  <c r="AZ30" i="102"/>
  <c r="AK30" i="102"/>
  <c r="AL118" i="66"/>
  <c r="AL115" i="66" s="1"/>
  <c r="AL48" i="65"/>
  <c r="AE118" i="66" l="1"/>
  <c r="AY118" i="66"/>
  <c r="AY115" i="66" s="1"/>
  <c r="AY48" i="65"/>
  <c r="AA118" i="66"/>
  <c r="AI118" i="66"/>
  <c r="AG118" i="66"/>
  <c r="BA118" i="66"/>
  <c r="BA115" i="66" s="1"/>
  <c r="BA48" i="65"/>
  <c r="BG30" i="102"/>
  <c r="AA30" i="102"/>
  <c r="AU118" i="66"/>
  <c r="AU115" i="66" s="1"/>
  <c r="AU48" i="65"/>
  <c r="AW118" i="66"/>
  <c r="AW115" i="66" s="1"/>
  <c r="AW48" i="65"/>
  <c r="AC118" i="66"/>
  <c r="AK118" i="66"/>
  <c r="AK115" i="66" s="1"/>
  <c r="AK48" i="65"/>
  <c r="BB118" i="66"/>
  <c r="BB115" i="66" s="1"/>
  <c r="BB48" i="65"/>
  <c r="AI30" i="102"/>
  <c r="BC118" i="66"/>
  <c r="BC115" i="66" s="1"/>
  <c r="BC48" i="65"/>
  <c r="BF30" i="102"/>
  <c r="AB118" i="66"/>
  <c r="AH118" i="66"/>
  <c r="AZ118" i="66"/>
  <c r="AZ115" i="66" s="1"/>
  <c r="AZ48" i="65"/>
  <c r="AF118" i="66"/>
  <c r="BE30" i="102"/>
  <c r="AJ118" i="66"/>
  <c r="AD118" i="66"/>
  <c r="AG30" i="102"/>
  <c r="AE30" i="102"/>
  <c r="AV118" i="66"/>
  <c r="AV115" i="66" s="1"/>
  <c r="AV48" i="65"/>
  <c r="AX118" i="66"/>
  <c r="AX115" i="66" s="1"/>
  <c r="AX48" i="65"/>
  <c r="BD118" i="66"/>
  <c r="BD115" i="66" s="1"/>
  <c r="BD48" i="65"/>
  <c r="AC30" i="102" l="1"/>
  <c r="AB30" i="102"/>
  <c r="BF118" i="66"/>
  <c r="BF115" i="66" s="1"/>
  <c r="BF48" i="65"/>
  <c r="AI48" i="65"/>
  <c r="AI116" i="66"/>
  <c r="AI115" i="66" s="1"/>
  <c r="AJ48" i="65"/>
  <c r="AJ116" i="66"/>
  <c r="AJ115" i="66" s="1"/>
  <c r="AE116" i="66"/>
  <c r="AE115" i="66" s="1"/>
  <c r="AE48" i="65"/>
  <c r="AF48" i="65"/>
  <c r="AF116" i="66"/>
  <c r="AF115" i="66" s="1"/>
  <c r="AH30" i="102"/>
  <c r="BG118" i="66"/>
  <c r="BG115" i="66" s="1"/>
  <c r="BG48" i="65"/>
  <c r="AF30" i="102"/>
  <c r="AC48" i="65"/>
  <c r="AC116" i="66"/>
  <c r="AC115" i="66" s="1"/>
  <c r="AG116" i="66"/>
  <c r="AG115" i="66" s="1"/>
  <c r="AG48" i="65"/>
  <c r="AH116" i="66"/>
  <c r="AH115" i="66" s="1"/>
  <c r="AH48" i="65"/>
  <c r="AD48" i="65"/>
  <c r="AD116" i="66"/>
  <c r="AD115" i="66" s="1"/>
  <c r="AD30" i="102"/>
  <c r="AB48" i="65"/>
  <c r="AB116" i="66"/>
  <c r="AB115" i="66" s="1"/>
  <c r="AA116" i="66"/>
  <c r="AA115" i="66" s="1"/>
  <c r="AA48" i="65"/>
  <c r="BE118" i="66"/>
  <c r="BE115" i="66" s="1"/>
  <c r="BE48" i="65"/>
  <c r="AJ30" i="102"/>
  <c r="AV29" i="102" l="1"/>
  <c r="AV124" i="66"/>
  <c r="AP29" i="102" l="1"/>
  <c r="AP124" i="66"/>
  <c r="BA124" i="66"/>
  <c r="BA29" i="102"/>
  <c r="AK29" i="102"/>
  <c r="AK124" i="66"/>
  <c r="AI29" i="102"/>
  <c r="AI124" i="66"/>
  <c r="BB29" i="102"/>
  <c r="BB124" i="66"/>
  <c r="AN29" i="102"/>
  <c r="AN124" i="66"/>
  <c r="AJ124" i="66"/>
  <c r="AJ29" i="102"/>
  <c r="AR124" i="66"/>
  <c r="AR29" i="102"/>
  <c r="AG29" i="102"/>
  <c r="AG124" i="66"/>
  <c r="AH29" i="102"/>
  <c r="AH124" i="66"/>
  <c r="AE124" i="66"/>
  <c r="AE29" i="102"/>
  <c r="AW29" i="102"/>
  <c r="AW124" i="66"/>
  <c r="AM124" i="66"/>
  <c r="AM29" i="102"/>
  <c r="AU29" i="102"/>
  <c r="AU124" i="66"/>
  <c r="AL29" i="102"/>
  <c r="AL124" i="66"/>
  <c r="BE29" i="102"/>
  <c r="BE124" i="66"/>
  <c r="AX124" i="66"/>
  <c r="AX29" i="102"/>
  <c r="AQ29" i="102"/>
  <c r="AQ124" i="66"/>
  <c r="BF29" i="102"/>
  <c r="BF124" i="66"/>
  <c r="BD124" i="66"/>
  <c r="BD29" i="102"/>
  <c r="AV46" i="65"/>
  <c r="AV80" i="65"/>
  <c r="AV83" i="65" s="1"/>
  <c r="AV114" i="66"/>
  <c r="AV69" i="65"/>
  <c r="BG29" i="102"/>
  <c r="BG124" i="66"/>
  <c r="AY29" i="102"/>
  <c r="AY124" i="66"/>
  <c r="AS29" i="102"/>
  <c r="AS124" i="66"/>
  <c r="AT29" i="102"/>
  <c r="AT124" i="66"/>
  <c r="AO29" i="102"/>
  <c r="AO124" i="66"/>
  <c r="BC124" i="66"/>
  <c r="BC29" i="102"/>
  <c r="AF29" i="102"/>
  <c r="AF124" i="66"/>
  <c r="AV58" i="102"/>
  <c r="AV59" i="102"/>
  <c r="AV60" i="102"/>
  <c r="AV57" i="102"/>
  <c r="AV75" i="102"/>
  <c r="AZ29" i="102"/>
  <c r="AZ124" i="66"/>
  <c r="BG46" i="65"/>
  <c r="BG59" i="102" l="1"/>
  <c r="BG57" i="102"/>
  <c r="AS58" i="102"/>
  <c r="AS60" i="102"/>
  <c r="AS57" i="102"/>
  <c r="AS75" i="102"/>
  <c r="AS59" i="102"/>
  <c r="BF58" i="102"/>
  <c r="BF60" i="102"/>
  <c r="BF57" i="102"/>
  <c r="BF75" i="102"/>
  <c r="BF59" i="102"/>
  <c r="AR58" i="102"/>
  <c r="AR57" i="102"/>
  <c r="AR59" i="102"/>
  <c r="AR60" i="102"/>
  <c r="AR75" i="102"/>
  <c r="AK58" i="102"/>
  <c r="AK57" i="102"/>
  <c r="AK75" i="102"/>
  <c r="AK59" i="102"/>
  <c r="AK60" i="102"/>
  <c r="BE69" i="65"/>
  <c r="BE114" i="66"/>
  <c r="BE80" i="65"/>
  <c r="BE46" i="65"/>
  <c r="AI114" i="66"/>
  <c r="AI80" i="65"/>
  <c r="AI46" i="65"/>
  <c r="AI69" i="65"/>
  <c r="AV148" i="66"/>
  <c r="AV151" i="66" s="1"/>
  <c r="AV113" i="66"/>
  <c r="AV136" i="66"/>
  <c r="BE58" i="102"/>
  <c r="BE60" i="102"/>
  <c r="BE75" i="102"/>
  <c r="BE59" i="102"/>
  <c r="BE57" i="102"/>
  <c r="AM57" i="102"/>
  <c r="AM58" i="102"/>
  <c r="AM75" i="102"/>
  <c r="AM60" i="102"/>
  <c r="AM59" i="102"/>
  <c r="AZ114" i="66"/>
  <c r="AZ46" i="65"/>
  <c r="AZ80" i="65"/>
  <c r="AZ69" i="65"/>
  <c r="AO75" i="102"/>
  <c r="AO60" i="102"/>
  <c r="AO57" i="102"/>
  <c r="AO58" i="102"/>
  <c r="AO59" i="102"/>
  <c r="BB59" i="102"/>
  <c r="BB57" i="102"/>
  <c r="BB75" i="102"/>
  <c r="BB60" i="102"/>
  <c r="BB58" i="102"/>
  <c r="BA60" i="102"/>
  <c r="BA57" i="102"/>
  <c r="BA59" i="102"/>
  <c r="BA58" i="102"/>
  <c r="BA75" i="102"/>
  <c r="BA80" i="65"/>
  <c r="BA114" i="66"/>
  <c r="BA46" i="65"/>
  <c r="BA69" i="65"/>
  <c r="AE46" i="65"/>
  <c r="AE114" i="66"/>
  <c r="AE80" i="65"/>
  <c r="AE83" i="65" s="1"/>
  <c r="AE69" i="65"/>
  <c r="BC80" i="65"/>
  <c r="BC69" i="65"/>
  <c r="BC114" i="66"/>
  <c r="BC46" i="65"/>
  <c r="AT69" i="65"/>
  <c r="AT46" i="65"/>
  <c r="AT114" i="66"/>
  <c r="AT80" i="65"/>
  <c r="AY75" i="102"/>
  <c r="AY60" i="102"/>
  <c r="AY59" i="102"/>
  <c r="AY57" i="102"/>
  <c r="AY58" i="102"/>
  <c r="AQ75" i="102"/>
  <c r="AQ60" i="102"/>
  <c r="AQ58" i="102"/>
  <c r="AQ57" i="102"/>
  <c r="AQ59" i="102"/>
  <c r="AH58" i="102"/>
  <c r="AH57" i="102"/>
  <c r="AH75" i="102"/>
  <c r="AH60" i="102"/>
  <c r="AH59" i="102"/>
  <c r="AJ60" i="102"/>
  <c r="AJ57" i="102"/>
  <c r="AJ58" i="102"/>
  <c r="AJ75" i="102"/>
  <c r="AJ59" i="102"/>
  <c r="AG46" i="65"/>
  <c r="AG80" i="65"/>
  <c r="AG114" i="66"/>
  <c r="AG69" i="65"/>
  <c r="AZ57" i="102"/>
  <c r="AZ60" i="102"/>
  <c r="AZ75" i="102"/>
  <c r="AZ58" i="102"/>
  <c r="AZ59" i="102"/>
  <c r="BD57" i="102"/>
  <c r="BD75" i="102"/>
  <c r="BD60" i="102"/>
  <c r="BD59" i="102"/>
  <c r="BD58" i="102"/>
  <c r="AL60" i="102"/>
  <c r="AL58" i="102"/>
  <c r="AL75" i="102"/>
  <c r="AL59" i="102"/>
  <c r="AL57" i="102"/>
  <c r="AX114" i="66"/>
  <c r="AX46" i="65"/>
  <c r="AX69" i="65"/>
  <c r="AX80" i="65"/>
  <c r="BB80" i="65"/>
  <c r="BB114" i="66"/>
  <c r="BB46" i="65"/>
  <c r="BB69" i="65"/>
  <c r="AK69" i="65"/>
  <c r="AK80" i="65"/>
  <c r="AK46" i="65"/>
  <c r="AK114" i="66"/>
  <c r="AF59" i="102"/>
  <c r="AF58" i="102"/>
  <c r="AF60" i="102"/>
  <c r="AF57" i="102"/>
  <c r="AF75" i="102"/>
  <c r="AL69" i="65"/>
  <c r="AL80" i="65"/>
  <c r="AL46" i="65"/>
  <c r="AL114" i="66"/>
  <c r="AP80" i="65"/>
  <c r="AP114" i="66"/>
  <c r="AP69" i="65"/>
  <c r="AP46" i="65"/>
  <c r="BD114" i="66"/>
  <c r="BD80" i="65"/>
  <c r="BD69" i="65"/>
  <c r="BD46" i="65"/>
  <c r="AY69" i="65"/>
  <c r="AY46" i="65"/>
  <c r="AY114" i="66"/>
  <c r="AY80" i="65"/>
  <c r="BG114" i="66"/>
  <c r="BG80" i="65"/>
  <c r="BG69" i="65"/>
  <c r="AT57" i="102"/>
  <c r="AT58" i="102"/>
  <c r="AT59" i="102"/>
  <c r="AT60" i="102"/>
  <c r="AT75" i="102"/>
  <c r="AX58" i="102"/>
  <c r="AX60" i="102"/>
  <c r="AX57" i="102"/>
  <c r="AX59" i="102"/>
  <c r="AX75" i="102"/>
  <c r="AW57" i="102"/>
  <c r="AW60" i="102"/>
  <c r="AW58" i="102"/>
  <c r="AW75" i="102"/>
  <c r="AW59" i="102"/>
  <c r="AI75" i="102"/>
  <c r="AI60" i="102"/>
  <c r="AI59" i="102"/>
  <c r="AI57" i="102"/>
  <c r="AI58" i="102"/>
  <c r="AR114" i="66"/>
  <c r="AR69" i="65"/>
  <c r="AR46" i="65"/>
  <c r="AR80" i="65"/>
  <c r="AN114" i="66"/>
  <c r="AN80" i="65"/>
  <c r="AN69" i="65"/>
  <c r="AN46" i="65"/>
  <c r="AV78" i="102"/>
  <c r="BC60" i="102"/>
  <c r="BC75" i="102"/>
  <c r="BC59" i="102"/>
  <c r="BC58" i="102"/>
  <c r="BC57" i="102"/>
  <c r="BG58" i="102"/>
  <c r="BG60" i="102"/>
  <c r="BG75" i="102"/>
  <c r="AG58" i="102"/>
  <c r="AG60" i="102"/>
  <c r="AG59" i="102"/>
  <c r="AG57" i="102"/>
  <c r="AG75" i="102"/>
  <c r="AP59" i="102"/>
  <c r="AP60" i="102"/>
  <c r="AP57" i="102"/>
  <c r="AP75" i="102"/>
  <c r="AP58" i="102"/>
  <c r="AJ69" i="65"/>
  <c r="AJ46" i="65"/>
  <c r="AJ80" i="65"/>
  <c r="AJ114" i="66"/>
  <c r="AQ69" i="65"/>
  <c r="AQ114" i="66"/>
  <c r="AQ80" i="65"/>
  <c r="AQ46" i="65"/>
  <c r="AU114" i="66"/>
  <c r="AU46" i="65"/>
  <c r="AU80" i="65"/>
  <c r="AU69" i="65"/>
  <c r="AW69" i="65"/>
  <c r="AW114" i="66"/>
  <c r="AW46" i="65"/>
  <c r="AW80" i="65"/>
  <c r="AD124" i="66"/>
  <c r="AD29" i="102"/>
  <c r="AH114" i="66"/>
  <c r="AH69" i="65"/>
  <c r="AH80" i="65"/>
  <c r="AH46" i="65"/>
  <c r="BF80" i="65"/>
  <c r="BF46" i="65"/>
  <c r="BF69" i="65"/>
  <c r="BF114" i="66"/>
  <c r="AF80" i="65"/>
  <c r="AF69" i="65"/>
  <c r="AF46" i="65"/>
  <c r="AF114" i="66"/>
  <c r="AO46" i="65"/>
  <c r="AO69" i="65"/>
  <c r="AO114" i="66"/>
  <c r="AO80" i="65"/>
  <c r="AS80" i="65"/>
  <c r="AS69" i="65"/>
  <c r="AS46" i="65"/>
  <c r="AS114" i="66"/>
  <c r="AU58" i="102"/>
  <c r="AU57" i="102"/>
  <c r="AU59" i="102"/>
  <c r="AU75" i="102"/>
  <c r="AU60" i="102"/>
  <c r="AE57" i="102"/>
  <c r="AE59" i="102"/>
  <c r="AE58" i="102"/>
  <c r="AE60" i="102"/>
  <c r="AE75" i="102"/>
  <c r="AN60" i="102"/>
  <c r="AN57" i="102"/>
  <c r="AN59" i="102"/>
  <c r="AN75" i="102"/>
  <c r="AN58" i="102"/>
  <c r="BB148" i="66" l="1"/>
  <c r="BB113" i="66"/>
  <c r="BB136" i="66"/>
  <c r="AZ78" i="102"/>
  <c r="AZ99" i="102"/>
  <c r="AU99" i="102"/>
  <c r="AU78" i="102"/>
  <c r="AV102" i="102" s="1"/>
  <c r="BF83" i="65"/>
  <c r="BF104" i="65"/>
  <c r="BF92" i="65"/>
  <c r="AW83" i="65"/>
  <c r="AW92" i="65"/>
  <c r="AL136" i="66"/>
  <c r="AL113" i="66"/>
  <c r="AL148" i="66"/>
  <c r="BB104" i="65"/>
  <c r="BB92" i="65"/>
  <c r="BB83" i="65"/>
  <c r="AQ78" i="102"/>
  <c r="AQ99" i="102"/>
  <c r="BC148" i="66"/>
  <c r="BC113" i="66"/>
  <c r="BC136" i="66"/>
  <c r="AR148" i="66"/>
  <c r="AR136" i="66"/>
  <c r="AR113" i="66"/>
  <c r="AN78" i="102"/>
  <c r="AN99" i="102"/>
  <c r="AS148" i="66"/>
  <c r="AS113" i="66"/>
  <c r="AS136" i="66"/>
  <c r="AF148" i="66"/>
  <c r="AF113" i="66"/>
  <c r="AF136" i="66"/>
  <c r="AQ92" i="65"/>
  <c r="AQ83" i="65"/>
  <c r="AP99" i="102"/>
  <c r="AP78" i="102"/>
  <c r="AV99" i="102"/>
  <c r="AT78" i="102"/>
  <c r="AT99" i="102"/>
  <c r="AK113" i="66"/>
  <c r="AK148" i="66"/>
  <c r="AK136" i="66"/>
  <c r="AM80" i="65"/>
  <c r="AN92" i="65" s="1"/>
  <c r="AM114" i="66"/>
  <c r="AM69" i="65"/>
  <c r="AM46" i="65"/>
  <c r="BA136" i="66"/>
  <c r="BA148" i="66"/>
  <c r="BA113" i="66"/>
  <c r="AZ148" i="66"/>
  <c r="AZ136" i="66"/>
  <c r="AZ113" i="66"/>
  <c r="BE104" i="65"/>
  <c r="BE83" i="65"/>
  <c r="BE92" i="65"/>
  <c r="BF78" i="102"/>
  <c r="BF99" i="102"/>
  <c r="AZ104" i="65"/>
  <c r="AZ92" i="65"/>
  <c r="AZ83" i="65"/>
  <c r="AV5" i="64"/>
  <c r="AE78" i="102"/>
  <c r="AH92" i="65"/>
  <c r="AH83" i="65"/>
  <c r="AW113" i="66"/>
  <c r="AW136" i="66"/>
  <c r="AW148" i="66"/>
  <c r="AQ113" i="66"/>
  <c r="AQ148" i="66"/>
  <c r="AQ136" i="66"/>
  <c r="AG99" i="102"/>
  <c r="AG78" i="102"/>
  <c r="AN83" i="65"/>
  <c r="BG104" i="65"/>
  <c r="BG92" i="65"/>
  <c r="BG83" i="65"/>
  <c r="F11" i="112"/>
  <c r="BD92" i="65"/>
  <c r="BD104" i="65"/>
  <c r="BD83" i="65"/>
  <c r="AL92" i="65"/>
  <c r="AL83" i="65"/>
  <c r="BC104" i="65"/>
  <c r="BC83" i="65"/>
  <c r="BC92" i="65"/>
  <c r="BA104" i="65"/>
  <c r="BA92" i="65"/>
  <c r="BA83" i="65"/>
  <c r="BB78" i="102"/>
  <c r="BB99" i="102"/>
  <c r="BE136" i="66"/>
  <c r="BE113" i="66"/>
  <c r="BE148" i="66"/>
  <c r="AI148" i="66"/>
  <c r="AI113" i="66"/>
  <c r="AI136" i="66"/>
  <c r="AD46" i="65"/>
  <c r="AD80" i="65"/>
  <c r="AD69" i="65"/>
  <c r="AD114" i="66"/>
  <c r="AC29" i="102"/>
  <c r="AC124" i="66"/>
  <c r="BG78" i="102"/>
  <c r="BG99" i="102"/>
  <c r="AN113" i="66"/>
  <c r="AN148" i="66"/>
  <c r="AN136" i="66"/>
  <c r="AW78" i="102"/>
  <c r="AW99" i="102"/>
  <c r="BG136" i="66"/>
  <c r="BG113" i="66"/>
  <c r="BG148" i="66"/>
  <c r="BD148" i="66"/>
  <c r="BD113" i="66"/>
  <c r="BD136" i="66"/>
  <c r="AK92" i="65"/>
  <c r="AK83" i="65"/>
  <c r="D11" i="112"/>
  <c r="AX92" i="65"/>
  <c r="AX83" i="65"/>
  <c r="AL99" i="102"/>
  <c r="AL78" i="102"/>
  <c r="AT83" i="65"/>
  <c r="AT92" i="65"/>
  <c r="BA78" i="102"/>
  <c r="BA99" i="102"/>
  <c r="AO99" i="102"/>
  <c r="AO78" i="102"/>
  <c r="BE99" i="102"/>
  <c r="BE78" i="102"/>
  <c r="AU136" i="66"/>
  <c r="AU148" i="66"/>
  <c r="AU113" i="66"/>
  <c r="AP92" i="65"/>
  <c r="AP83" i="65"/>
  <c r="AS92" i="65"/>
  <c r="AS83" i="65"/>
  <c r="AF92" i="65"/>
  <c r="AF83" i="65"/>
  <c r="AH136" i="66"/>
  <c r="AH148" i="66"/>
  <c r="AH113" i="66"/>
  <c r="AJ136" i="66"/>
  <c r="AJ113" i="66"/>
  <c r="AJ148" i="66"/>
  <c r="AR92" i="65"/>
  <c r="AR83" i="65"/>
  <c r="AI78" i="102"/>
  <c r="AI99" i="102"/>
  <c r="AX78" i="102"/>
  <c r="AX99" i="102"/>
  <c r="AY104" i="65"/>
  <c r="AY92" i="65"/>
  <c r="AY83" i="65"/>
  <c r="AF99" i="102"/>
  <c r="AF78" i="102"/>
  <c r="AH78" i="102"/>
  <c r="AH99" i="102"/>
  <c r="AT136" i="66"/>
  <c r="AT148" i="66"/>
  <c r="AT113" i="66"/>
  <c r="AO92" i="65"/>
  <c r="AO83" i="65"/>
  <c r="BF136" i="66"/>
  <c r="BF148" i="66"/>
  <c r="BF113" i="66"/>
  <c r="AD75" i="102"/>
  <c r="AD60" i="102"/>
  <c r="AD57" i="102"/>
  <c r="AD58" i="102"/>
  <c r="AD59" i="102"/>
  <c r="AV92" i="65"/>
  <c r="AU83" i="65"/>
  <c r="AU92" i="65"/>
  <c r="AJ92" i="65"/>
  <c r="AJ83" i="65"/>
  <c r="AY113" i="66"/>
  <c r="AY148" i="66"/>
  <c r="AY136" i="66"/>
  <c r="AG113" i="66"/>
  <c r="AG136" i="66"/>
  <c r="AG148" i="66"/>
  <c r="AY78" i="102"/>
  <c r="AY99" i="102"/>
  <c r="AE113" i="66"/>
  <c r="AE136" i="66"/>
  <c r="AE148" i="66"/>
  <c r="AE151" i="66" s="1"/>
  <c r="AO148" i="66"/>
  <c r="AO113" i="66"/>
  <c r="AO136" i="66"/>
  <c r="BC99" i="102"/>
  <c r="BC78" i="102"/>
  <c r="AP113" i="66"/>
  <c r="AP136" i="66"/>
  <c r="AP148" i="66"/>
  <c r="AX148" i="66"/>
  <c r="AX113" i="66"/>
  <c r="AX136" i="66"/>
  <c r="BD78" i="102"/>
  <c r="BD99" i="102"/>
  <c r="AG92" i="65"/>
  <c r="AG83" i="65"/>
  <c r="AJ99" i="102"/>
  <c r="AJ78" i="102"/>
  <c r="AM78" i="102"/>
  <c r="AM99" i="102"/>
  <c r="AI83" i="65"/>
  <c r="AI92" i="65"/>
  <c r="AK78" i="102"/>
  <c r="AK99" i="102"/>
  <c r="AR78" i="102"/>
  <c r="AR99" i="102"/>
  <c r="AS78" i="102"/>
  <c r="AS99" i="102"/>
  <c r="AK102" i="102" l="1"/>
  <c r="AR5" i="64"/>
  <c r="AJ102" i="102"/>
  <c r="AG161" i="66"/>
  <c r="AG151" i="66"/>
  <c r="AT161" i="66"/>
  <c r="AT151" i="66"/>
  <c r="T11" i="112"/>
  <c r="BG107" i="65"/>
  <c r="F14" i="112"/>
  <c r="G11" i="112" s="1"/>
  <c r="W11" i="112" s="1"/>
  <c r="BG95" i="65"/>
  <c r="BF102" i="102"/>
  <c r="AF161" i="66"/>
  <c r="AF151" i="66"/>
  <c r="AF164" i="66" s="1"/>
  <c r="BB107" i="65"/>
  <c r="BB95" i="65"/>
  <c r="AB124" i="66"/>
  <c r="AB29" i="102"/>
  <c r="AW37" i="64"/>
  <c r="AW5" i="64"/>
  <c r="AK5" i="64"/>
  <c r="AK37" i="64"/>
  <c r="AN5" i="64"/>
  <c r="AN37" i="64"/>
  <c r="AX5" i="64"/>
  <c r="AX37" i="64"/>
  <c r="AS102" i="102"/>
  <c r="AI95" i="65"/>
  <c r="D24" i="112"/>
  <c r="AX151" i="66"/>
  <c r="AX161" i="66"/>
  <c r="AE99" i="102"/>
  <c r="AD78" i="102"/>
  <c r="AS95" i="65"/>
  <c r="AK95" i="65"/>
  <c r="AI161" i="66"/>
  <c r="AI151" i="66"/>
  <c r="AQ161" i="66"/>
  <c r="AQ151" i="66"/>
  <c r="AZ174" i="66"/>
  <c r="AZ151" i="66"/>
  <c r="AZ161" i="66"/>
  <c r="AR161" i="66"/>
  <c r="AR151" i="66"/>
  <c r="BB174" i="66"/>
  <c r="BB151" i="66"/>
  <c r="BB161" i="66"/>
  <c r="AE5" i="64"/>
  <c r="AZ5" i="64"/>
  <c r="AZ51" i="64"/>
  <c r="AY151" i="66"/>
  <c r="AY174" i="66"/>
  <c r="AY161" i="66"/>
  <c r="AJ95" i="65"/>
  <c r="AP95" i="65"/>
  <c r="BG174" i="66"/>
  <c r="BG151" i="66"/>
  <c r="F24" i="112"/>
  <c r="BG161" i="66"/>
  <c r="BG102" i="102"/>
  <c r="AA29" i="102"/>
  <c r="AA124" i="66"/>
  <c r="BC37" i="64"/>
  <c r="BC5" i="64"/>
  <c r="BC51" i="64"/>
  <c r="AT37" i="64"/>
  <c r="AT5" i="64"/>
  <c r="AH37" i="64"/>
  <c r="AH5" i="64"/>
  <c r="AS37" i="64"/>
  <c r="AS5" i="64"/>
  <c r="AG95" i="65"/>
  <c r="AP151" i="66"/>
  <c r="AP161" i="66"/>
  <c r="BC102" i="102"/>
  <c r="AX102" i="102"/>
  <c r="BA102" i="102"/>
  <c r="AW102" i="102"/>
  <c r="BC95" i="65"/>
  <c r="BC107" i="65"/>
  <c r="AL95" i="65"/>
  <c r="AZ95" i="65"/>
  <c r="AZ107" i="65"/>
  <c r="AP102" i="102"/>
  <c r="AL37" i="64"/>
  <c r="AL5" i="64"/>
  <c r="AI37" i="64"/>
  <c r="AI5" i="64"/>
  <c r="AF102" i="102"/>
  <c r="AV161" i="66"/>
  <c r="AU161" i="66"/>
  <c r="AU151" i="66"/>
  <c r="AO102" i="102"/>
  <c r="AD113" i="66"/>
  <c r="AD148" i="66"/>
  <c r="AD136" i="66"/>
  <c r="BE161" i="66"/>
  <c r="BE174" i="66"/>
  <c r="BE151" i="66"/>
  <c r="AW161" i="66"/>
  <c r="AW151" i="66"/>
  <c r="AW164" i="66" s="1"/>
  <c r="AS151" i="66"/>
  <c r="AS161" i="66"/>
  <c r="AN102" i="102"/>
  <c r="AW95" i="65"/>
  <c r="AU102" i="102"/>
  <c r="AP37" i="64"/>
  <c r="AP5" i="64"/>
  <c r="AG37" i="64"/>
  <c r="AG5" i="64"/>
  <c r="AF37" i="64"/>
  <c r="AF5" i="64"/>
  <c r="AV95" i="65"/>
  <c r="AU95" i="65"/>
  <c r="AZ37" i="64"/>
  <c r="AR102" i="102"/>
  <c r="AL102" i="102"/>
  <c r="AN151" i="66"/>
  <c r="BD107" i="65"/>
  <c r="BD95" i="65"/>
  <c r="AM148" i="66"/>
  <c r="AM113" i="66"/>
  <c r="AM136" i="66"/>
  <c r="AQ95" i="65"/>
  <c r="BC161" i="66"/>
  <c r="BC174" i="66"/>
  <c r="BC151" i="66"/>
  <c r="AL151" i="66"/>
  <c r="AL161" i="66"/>
  <c r="BE102" i="102"/>
  <c r="AO5" i="64"/>
  <c r="AO37" i="64"/>
  <c r="BF151" i="66"/>
  <c r="BF174" i="66"/>
  <c r="BF161" i="66"/>
  <c r="AC80" i="65"/>
  <c r="AC114" i="66"/>
  <c r="AC69" i="65"/>
  <c r="AC46" i="65"/>
  <c r="AM5" i="64"/>
  <c r="AM37" i="64"/>
  <c r="BG37" i="64"/>
  <c r="AM102" i="102"/>
  <c r="AO161" i="66"/>
  <c r="AO151" i="66"/>
  <c r="AO95" i="65"/>
  <c r="AH102" i="102"/>
  <c r="AY95" i="65"/>
  <c r="AY107" i="65"/>
  <c r="AI102" i="102"/>
  <c r="AH161" i="66"/>
  <c r="AH151" i="66"/>
  <c r="AC57" i="102"/>
  <c r="AC59" i="102"/>
  <c r="AC60" i="102"/>
  <c r="AC75" i="102"/>
  <c r="AC58" i="102"/>
  <c r="AE92" i="65"/>
  <c r="AD83" i="65"/>
  <c r="BB102" i="102"/>
  <c r="AM83" i="65"/>
  <c r="AN95" i="65" s="1"/>
  <c r="AM92" i="65"/>
  <c r="AT102" i="102"/>
  <c r="BG5" i="64"/>
  <c r="BG51" i="64"/>
  <c r="AJ5" i="64"/>
  <c r="AJ37" i="64"/>
  <c r="BB51" i="64"/>
  <c r="BB5" i="64"/>
  <c r="BD102" i="102"/>
  <c r="AY102" i="102"/>
  <c r="AR95" i="65"/>
  <c r="AT95" i="65"/>
  <c r="AX95" i="65"/>
  <c r="D14" i="112"/>
  <c r="BA107" i="65"/>
  <c r="BA95" i="65"/>
  <c r="AG102" i="102"/>
  <c r="AH95" i="65"/>
  <c r="BA161" i="66"/>
  <c r="BA151" i="66"/>
  <c r="BA174" i="66"/>
  <c r="BF107" i="65"/>
  <c r="BF95" i="65"/>
  <c r="AZ102" i="102"/>
  <c r="AJ151" i="66"/>
  <c r="AJ161" i="66"/>
  <c r="AF95" i="65"/>
  <c r="BD161" i="66"/>
  <c r="BD151" i="66"/>
  <c r="BD174" i="66"/>
  <c r="V11" i="112"/>
  <c r="AV15" i="64"/>
  <c r="AV21" i="64" s="1"/>
  <c r="AV6" i="117"/>
  <c r="AV9" i="117" s="1"/>
  <c r="AV6" i="118"/>
  <c r="AV9" i="118" s="1"/>
  <c r="BE107" i="65"/>
  <c r="BE95" i="65"/>
  <c r="AK151" i="66"/>
  <c r="AK161" i="66"/>
  <c r="AQ102" i="102"/>
  <c r="AO164" i="66" l="1"/>
  <c r="AK164" i="66"/>
  <c r="AR164" i="66"/>
  <c r="BG49" i="64"/>
  <c r="AH164" i="66"/>
  <c r="AJ164" i="66"/>
  <c r="AS164" i="66"/>
  <c r="AD99" i="102"/>
  <c r="AC78" i="102"/>
  <c r="T24" i="112"/>
  <c r="AN15" i="64"/>
  <c r="AN35" i="64"/>
  <c r="AN6" i="118"/>
  <c r="AN6" i="117"/>
  <c r="BA37" i="64"/>
  <c r="BA51" i="64"/>
  <c r="BA5" i="64"/>
  <c r="BB35" i="64" s="1"/>
  <c r="BD5" i="64"/>
  <c r="BD37" i="64"/>
  <c r="BD51" i="64"/>
  <c r="AF35" i="64"/>
  <c r="AF15" i="64"/>
  <c r="AF6" i="118"/>
  <c r="AF6" i="117"/>
  <c r="AV164" i="66"/>
  <c r="AU164" i="66"/>
  <c r="BC6" i="118"/>
  <c r="BC6" i="117"/>
  <c r="BC49" i="64"/>
  <c r="BC35" i="64"/>
  <c r="BC15" i="64"/>
  <c r="BC21" i="64" s="1"/>
  <c r="AE6" i="117"/>
  <c r="AE15" i="64"/>
  <c r="AE21" i="64" s="1"/>
  <c r="AE6" i="118"/>
  <c r="AE9" i="118" s="1"/>
  <c r="AI164" i="66"/>
  <c r="AO6" i="118"/>
  <c r="AO15" i="64"/>
  <c r="AO21" i="64" s="1"/>
  <c r="AO6" i="117"/>
  <c r="AO35" i="64"/>
  <c r="BG164" i="66"/>
  <c r="BG177" i="66"/>
  <c r="F27" i="112"/>
  <c r="G24" i="112" s="1"/>
  <c r="W24" i="112" s="1"/>
  <c r="AE102" i="102"/>
  <c r="E11" i="112"/>
  <c r="U11" i="112" s="1"/>
  <c r="E7" i="112"/>
  <c r="U7" i="112" s="1"/>
  <c r="E10" i="112"/>
  <c r="U10" i="112" s="1"/>
  <c r="E13" i="112"/>
  <c r="U13" i="112" s="1"/>
  <c r="E12" i="112"/>
  <c r="U12" i="112" s="1"/>
  <c r="E8" i="112"/>
  <c r="U8" i="112" s="1"/>
  <c r="E9" i="112"/>
  <c r="U9" i="112" s="1"/>
  <c r="T14" i="112"/>
  <c r="E6" i="112"/>
  <c r="BB37" i="64"/>
  <c r="AH6" i="117"/>
  <c r="AH6" i="118"/>
  <c r="AH35" i="64"/>
  <c r="AH15" i="64"/>
  <c r="AM161" i="66"/>
  <c r="AM151" i="66"/>
  <c r="AM164" i="66" s="1"/>
  <c r="BB49" i="64"/>
  <c r="BB6" i="118"/>
  <c r="BB6" i="117"/>
  <c r="BB15" i="64"/>
  <c r="BB21" i="64" s="1"/>
  <c r="AM95" i="65"/>
  <c r="AE161" i="66"/>
  <c r="AD151" i="66"/>
  <c r="AI35" i="64"/>
  <c r="AI15" i="64"/>
  <c r="AI21" i="64" s="1"/>
  <c r="AI6" i="118"/>
  <c r="AI6" i="117"/>
  <c r="BE5" i="64"/>
  <c r="BE37" i="64"/>
  <c r="BE51" i="64"/>
  <c r="AY177" i="66"/>
  <c r="AY164" i="66"/>
  <c r="AZ49" i="64"/>
  <c r="AZ6" i="117"/>
  <c r="AZ6" i="118"/>
  <c r="AZ15" i="64"/>
  <c r="AZ21" i="64" s="1"/>
  <c r="BB177" i="66"/>
  <c r="BB164" i="66"/>
  <c r="AK6" i="118"/>
  <c r="AK35" i="64"/>
  <c r="AK15" i="64"/>
  <c r="AK21" i="64" s="1"/>
  <c r="AK6" i="117"/>
  <c r="AB57" i="102"/>
  <c r="AB59" i="102"/>
  <c r="AB75" i="102"/>
  <c r="AB60" i="102"/>
  <c r="AB58" i="102"/>
  <c r="AV37" i="64"/>
  <c r="AU5" i="64"/>
  <c r="AU37" i="64"/>
  <c r="BF177" i="66"/>
  <c r="BF164" i="66"/>
  <c r="BF51" i="64"/>
  <c r="BF37" i="64"/>
  <c r="BF5" i="64"/>
  <c r="BG35" i="64" s="1"/>
  <c r="AC148" i="66"/>
  <c r="AC113" i="66"/>
  <c r="AC136" i="66"/>
  <c r="AG6" i="117"/>
  <c r="AG6" i="118"/>
  <c r="AG35" i="64"/>
  <c r="AG15" i="64"/>
  <c r="AT164" i="66"/>
  <c r="BG15" i="64"/>
  <c r="BG6" i="117"/>
  <c r="BG6" i="118"/>
  <c r="AE95" i="65"/>
  <c r="AD92" i="65"/>
  <c r="AC83" i="65"/>
  <c r="AL164" i="66"/>
  <c r="AQ5" i="64"/>
  <c r="AR35" i="64" s="1"/>
  <c r="AQ37" i="64"/>
  <c r="AT35" i="64"/>
  <c r="AT6" i="118"/>
  <c r="AT6" i="117"/>
  <c r="AT15" i="64"/>
  <c r="AT21" i="64" s="1"/>
  <c r="AX35" i="64"/>
  <c r="AX6" i="117"/>
  <c r="AX6" i="118"/>
  <c r="AX15" i="64"/>
  <c r="AW35" i="64"/>
  <c r="AW6" i="118"/>
  <c r="AW15" i="64"/>
  <c r="AW21" i="64" s="1"/>
  <c r="AW6" i="117"/>
  <c r="AR37" i="64"/>
  <c r="AP164" i="66"/>
  <c r="G10" i="112"/>
  <c r="W10" i="112" s="1"/>
  <c r="G13" i="112"/>
  <c r="W13" i="112" s="1"/>
  <c r="G9" i="112"/>
  <c r="W9" i="112" s="1"/>
  <c r="G8" i="112"/>
  <c r="W8" i="112" s="1"/>
  <c r="G6" i="112"/>
  <c r="G7" i="112"/>
  <c r="W7" i="112" s="1"/>
  <c r="G12" i="112"/>
  <c r="W12" i="112" s="1"/>
  <c r="V14" i="112"/>
  <c r="AA114" i="66"/>
  <c r="AA46" i="65"/>
  <c r="AA69" i="65"/>
  <c r="AA80" i="65"/>
  <c r="AA83" i="65" s="1"/>
  <c r="AB46" i="65"/>
  <c r="AB69" i="65"/>
  <c r="AB114" i="66"/>
  <c r="AB80" i="65"/>
  <c r="BD164" i="66"/>
  <c r="BD177" i="66"/>
  <c r="BA164" i="66"/>
  <c r="BA177" i="66"/>
  <c r="BC164" i="66"/>
  <c r="BC177" i="66"/>
  <c r="AL35" i="64"/>
  <c r="AL6" i="118"/>
  <c r="AL6" i="117"/>
  <c r="AL15" i="64"/>
  <c r="AL21" i="64" s="1"/>
  <c r="AZ164" i="66"/>
  <c r="AZ177" i="66"/>
  <c r="AQ164" i="66"/>
  <c r="AG164" i="66"/>
  <c r="AR15" i="64"/>
  <c r="AR21" i="64" s="1"/>
  <c r="AR6" i="118"/>
  <c r="AR6" i="117"/>
  <c r="AM35" i="64"/>
  <c r="AM6" i="118"/>
  <c r="AM6" i="117"/>
  <c r="AM15" i="64"/>
  <c r="AM21" i="64" s="1"/>
  <c r="AN161" i="66"/>
  <c r="AV22" i="64"/>
  <c r="AV5" i="117"/>
  <c r="AV8" i="117" s="1"/>
  <c r="AV5" i="118"/>
  <c r="AV8" i="118" s="1"/>
  <c r="AV31" i="64"/>
  <c r="AV9" i="73"/>
  <c r="AV10" i="73" s="1"/>
  <c r="AV30" i="64"/>
  <c r="AV29" i="64"/>
  <c r="AV27" i="64"/>
  <c r="AV28" i="64"/>
  <c r="AV26" i="64"/>
  <c r="AV25" i="64"/>
  <c r="AV24" i="64"/>
  <c r="AV23" i="64"/>
  <c r="AJ35" i="64"/>
  <c r="AJ15" i="64"/>
  <c r="AJ6" i="118"/>
  <c r="AJ6" i="117"/>
  <c r="AY5" i="64"/>
  <c r="AY51" i="64"/>
  <c r="AY37" i="64"/>
  <c r="AP35" i="64"/>
  <c r="AP15" i="64"/>
  <c r="AP21" i="64" s="1"/>
  <c r="AP6" i="118"/>
  <c r="AP6" i="117"/>
  <c r="BE177" i="66"/>
  <c r="BE164" i="66"/>
  <c r="AS15" i="64"/>
  <c r="AS6" i="118"/>
  <c r="AS6" i="117"/>
  <c r="AS35" i="64"/>
  <c r="AA75" i="102"/>
  <c r="AA57" i="102"/>
  <c r="AA60" i="102"/>
  <c r="AA58" i="102"/>
  <c r="AA59" i="102"/>
  <c r="V24" i="112"/>
  <c r="AX164" i="66"/>
  <c r="D27" i="112"/>
  <c r="E24" i="112" s="1"/>
  <c r="U24" i="112" s="1"/>
  <c r="AN164" i="66" l="1"/>
  <c r="BG21" i="64"/>
  <c r="BI16" i="116"/>
  <c r="AZ35" i="64"/>
  <c r="AY49" i="64"/>
  <c r="AD37" i="64"/>
  <c r="AS5" i="118"/>
  <c r="AS9" i="73"/>
  <c r="AS10" i="73" s="1"/>
  <c r="AS31" i="64"/>
  <c r="AS22" i="64"/>
  <c r="AS5" i="117"/>
  <c r="AS45" i="64"/>
  <c r="AS29" i="64"/>
  <c r="AS27" i="64"/>
  <c r="AS28" i="64"/>
  <c r="AS30" i="64"/>
  <c r="AS26" i="64"/>
  <c r="AS25" i="64"/>
  <c r="AS24" i="64"/>
  <c r="AS23" i="64"/>
  <c r="AH5" i="117"/>
  <c r="AH31" i="64"/>
  <c r="AH5" i="118"/>
  <c r="AH45" i="64"/>
  <c r="AH9" i="73"/>
  <c r="AH10" i="73" s="1"/>
  <c r="AH22" i="64"/>
  <c r="AH27" i="64"/>
  <c r="AH28" i="64"/>
  <c r="AH26" i="64"/>
  <c r="AH30" i="64"/>
  <c r="AH29" i="64"/>
  <c r="AH25" i="64"/>
  <c r="AH24" i="64"/>
  <c r="AH23" i="64"/>
  <c r="AO19" i="117"/>
  <c r="AO9" i="117"/>
  <c r="BC9" i="118"/>
  <c r="BC19" i="118"/>
  <c r="BC29" i="118"/>
  <c r="AF5" i="117"/>
  <c r="AF31" i="64"/>
  <c r="AF9" i="73"/>
  <c r="AF10" i="73" s="1"/>
  <c r="AF22" i="64"/>
  <c r="AF5" i="118"/>
  <c r="AF45" i="64"/>
  <c r="AF30" i="64"/>
  <c r="AF28" i="64"/>
  <c r="AF27" i="64"/>
  <c r="AF29" i="64"/>
  <c r="AF26" i="64"/>
  <c r="AF25" i="64"/>
  <c r="AF24" i="64"/>
  <c r="AF23" i="64"/>
  <c r="AN31" i="64"/>
  <c r="AN9" i="73"/>
  <c r="AN10" i="73" s="1"/>
  <c r="AN5" i="118"/>
  <c r="AN5" i="117"/>
  <c r="AN22" i="64"/>
  <c r="AN45" i="64"/>
  <c r="AN29" i="64"/>
  <c r="AN30" i="64"/>
  <c r="AN28" i="64"/>
  <c r="AN27" i="64"/>
  <c r="AN26" i="64"/>
  <c r="AN25" i="64"/>
  <c r="AN24" i="64"/>
  <c r="AN23" i="64"/>
  <c r="AX5" i="117"/>
  <c r="BH15" i="116"/>
  <c r="BH6" i="116" s="1"/>
  <c r="AX9" i="73"/>
  <c r="AX10" i="73" s="1"/>
  <c r="AX22" i="64"/>
  <c r="AX45" i="64"/>
  <c r="AX31" i="64"/>
  <c r="BX15" i="116"/>
  <c r="AX5" i="118"/>
  <c r="AX30" i="64"/>
  <c r="AX28" i="64"/>
  <c r="AX27" i="64"/>
  <c r="AX29" i="64"/>
  <c r="AX26" i="64"/>
  <c r="AX24" i="64"/>
  <c r="AX25" i="64"/>
  <c r="AX23" i="64"/>
  <c r="AE164" i="66"/>
  <c r="AW19" i="117"/>
  <c r="AW9" i="117"/>
  <c r="AW22" i="117" s="1"/>
  <c r="AX19" i="118"/>
  <c r="AX9" i="118"/>
  <c r="AC99" i="102"/>
  <c r="AB99" i="102"/>
  <c r="AB78" i="102"/>
  <c r="AB87" i="102"/>
  <c r="AK9" i="118"/>
  <c r="AK19" i="118"/>
  <c r="AZ9" i="117"/>
  <c r="AZ29" i="117"/>
  <c r="BE6" i="117"/>
  <c r="BE15" i="64"/>
  <c r="BE21" i="64" s="1"/>
  <c r="BE49" i="64"/>
  <c r="BE6" i="118"/>
  <c r="BE35" i="64"/>
  <c r="E14" i="112"/>
  <c r="U14" i="112" s="1"/>
  <c r="U6" i="112"/>
  <c r="AO45" i="64"/>
  <c r="AO5" i="117"/>
  <c r="AO31" i="64"/>
  <c r="AO22" i="64"/>
  <c r="AO5" i="118"/>
  <c r="AO9" i="73"/>
  <c r="AO10" i="73" s="1"/>
  <c r="AO30" i="64"/>
  <c r="AO29" i="64"/>
  <c r="AO27" i="64"/>
  <c r="AO28" i="64"/>
  <c r="AO26" i="64"/>
  <c r="AO25" i="64"/>
  <c r="AO24" i="64"/>
  <c r="AO23" i="64"/>
  <c r="AW22" i="64"/>
  <c r="AW31" i="64"/>
  <c r="AW5" i="118"/>
  <c r="AW9" i="73"/>
  <c r="AW10" i="73" s="1"/>
  <c r="AW45" i="64"/>
  <c r="AW5" i="117"/>
  <c r="AW30" i="64"/>
  <c r="AW28" i="64"/>
  <c r="AW29" i="64"/>
  <c r="AW27" i="64"/>
  <c r="AW26" i="64"/>
  <c r="AW25" i="64"/>
  <c r="AW24" i="64"/>
  <c r="AW23" i="64"/>
  <c r="AX9" i="117"/>
  <c r="AX19" i="117"/>
  <c r="AG21" i="64"/>
  <c r="AG45" i="64"/>
  <c r="AG22" i="64"/>
  <c r="AG9" i="73"/>
  <c r="AG10" i="73" s="1"/>
  <c r="AG5" i="118"/>
  <c r="AG31" i="64"/>
  <c r="AG5" i="117"/>
  <c r="AG27" i="64"/>
  <c r="AG30" i="64"/>
  <c r="AG29" i="64"/>
  <c r="AG28" i="64"/>
  <c r="AG26" i="64"/>
  <c r="AG25" i="64"/>
  <c r="AG24" i="64"/>
  <c r="AG23" i="64"/>
  <c r="AH9" i="118"/>
  <c r="AH19" i="118"/>
  <c r="V27" i="112"/>
  <c r="G19" i="112"/>
  <c r="G22" i="112"/>
  <c r="W22" i="112" s="1"/>
  <c r="G26" i="112"/>
  <c r="W26" i="112" s="1"/>
  <c r="G23" i="112"/>
  <c r="W23" i="112" s="1"/>
  <c r="G20" i="112"/>
  <c r="W20" i="112" s="1"/>
  <c r="G25" i="112"/>
  <c r="W25" i="112" s="1"/>
  <c r="G21" i="112"/>
  <c r="W21" i="112" s="1"/>
  <c r="AO19" i="118"/>
  <c r="AO9" i="118"/>
  <c r="AJ21" i="64"/>
  <c r="AJ22" i="64"/>
  <c r="AJ45" i="64"/>
  <c r="AJ31" i="64"/>
  <c r="AJ5" i="117"/>
  <c r="AJ9" i="73"/>
  <c r="AJ10" i="73" s="1"/>
  <c r="AJ5" i="118"/>
  <c r="AJ27" i="64"/>
  <c r="AJ30" i="64"/>
  <c r="AJ28" i="64"/>
  <c r="AJ29" i="64"/>
  <c r="AJ26" i="64"/>
  <c r="AJ25" i="64"/>
  <c r="AJ24" i="64"/>
  <c r="AJ23" i="64"/>
  <c r="AM19" i="118"/>
  <c r="AM9" i="118"/>
  <c r="AC87" i="102"/>
  <c r="AA78" i="102"/>
  <c r="AC90" i="102" s="1"/>
  <c r="AV87" i="102"/>
  <c r="BE87" i="102"/>
  <c r="AJ87" i="102"/>
  <c r="BF87" i="102"/>
  <c r="BG87" i="102"/>
  <c r="AQ87" i="102"/>
  <c r="AG87" i="102"/>
  <c r="AK87" i="102"/>
  <c r="AI87" i="102"/>
  <c r="AM87" i="102"/>
  <c r="AS87" i="102"/>
  <c r="AZ87" i="102"/>
  <c r="AY87" i="102"/>
  <c r="BD87" i="102"/>
  <c r="AT87" i="102"/>
  <c r="AE87" i="102"/>
  <c r="BB87" i="102"/>
  <c r="AL87" i="102"/>
  <c r="AH87" i="102"/>
  <c r="AU87" i="102"/>
  <c r="AO87" i="102"/>
  <c r="AF87" i="102"/>
  <c r="AR87" i="102"/>
  <c r="AW87" i="102"/>
  <c r="BA87" i="102"/>
  <c r="AN87" i="102"/>
  <c r="AP87" i="102"/>
  <c r="BC87" i="102"/>
  <c r="AX87" i="102"/>
  <c r="AD87" i="102"/>
  <c r="AC92" i="65"/>
  <c r="AB92" i="65"/>
  <c r="AB83" i="65"/>
  <c r="AC95" i="65" s="1"/>
  <c r="AA148" i="66"/>
  <c r="AA151" i="66" s="1"/>
  <c r="AA113" i="66"/>
  <c r="AA136" i="66"/>
  <c r="AW19" i="118"/>
  <c r="AW9" i="118"/>
  <c r="AW22" i="118" s="1"/>
  <c r="BG9" i="118"/>
  <c r="BG29" i="118"/>
  <c r="AU6" i="117"/>
  <c r="AU15" i="64"/>
  <c r="AU21" i="64" s="1"/>
  <c r="AU6" i="118"/>
  <c r="AU35" i="64"/>
  <c r="AV35" i="64"/>
  <c r="AI9" i="117"/>
  <c r="AI19" i="117"/>
  <c r="AN21" i="64"/>
  <c r="AS21" i="64"/>
  <c r="AP19" i="117"/>
  <c r="AP9" i="117"/>
  <c r="AR9" i="117"/>
  <c r="AB113" i="66"/>
  <c r="AB136" i="66"/>
  <c r="AB148" i="66"/>
  <c r="AT31" i="64"/>
  <c r="AT22" i="64"/>
  <c r="AT5" i="117"/>
  <c r="AT9" i="73"/>
  <c r="AT10" i="73" s="1"/>
  <c r="AT45" i="64"/>
  <c r="AT5" i="118"/>
  <c r="AT30" i="64"/>
  <c r="AT28" i="64"/>
  <c r="AT29" i="64"/>
  <c r="AT27" i="64"/>
  <c r="AT26" i="64"/>
  <c r="AT25" i="64"/>
  <c r="AT24" i="64"/>
  <c r="AT23" i="64"/>
  <c r="AD95" i="65"/>
  <c r="AG9" i="118"/>
  <c r="AG19" i="118"/>
  <c r="BF6" i="117"/>
  <c r="BF6" i="118"/>
  <c r="BF49" i="64"/>
  <c r="BF15" i="64"/>
  <c r="BF21" i="64" s="1"/>
  <c r="BF35" i="64"/>
  <c r="BB66" i="64"/>
  <c r="BB68" i="64" s="1"/>
  <c r="BB5" i="117"/>
  <c r="BB9" i="73"/>
  <c r="BB10" i="73" s="1"/>
  <c r="BB22" i="64"/>
  <c r="BB31" i="64"/>
  <c r="BB59" i="64"/>
  <c r="BB5" i="118"/>
  <c r="BB30" i="64"/>
  <c r="BB28" i="64"/>
  <c r="BB29" i="64"/>
  <c r="BB27" i="64"/>
  <c r="BB26" i="64"/>
  <c r="BB24" i="64"/>
  <c r="BB25" i="64"/>
  <c r="BB23" i="64"/>
  <c r="AH19" i="117"/>
  <c r="AH9" i="117"/>
  <c r="BC9" i="73"/>
  <c r="BC10" i="73" s="1"/>
  <c r="BC5" i="117"/>
  <c r="BC31" i="64"/>
  <c r="BC22" i="64"/>
  <c r="BC45" i="64"/>
  <c r="BC66" i="64"/>
  <c r="BC68" i="64" s="1"/>
  <c r="BC59" i="64"/>
  <c r="BC5" i="118"/>
  <c r="BC29" i="64"/>
  <c r="BC30" i="64"/>
  <c r="BC27" i="64"/>
  <c r="BC28" i="64"/>
  <c r="BC26" i="64"/>
  <c r="BC25" i="64"/>
  <c r="BC24" i="64"/>
  <c r="BC23" i="64"/>
  <c r="AD102" i="102"/>
  <c r="AL5" i="117"/>
  <c r="AL9" i="73"/>
  <c r="AL10" i="73" s="1"/>
  <c r="AL22" i="64"/>
  <c r="AL31" i="64"/>
  <c r="AL5" i="118"/>
  <c r="AL45" i="64"/>
  <c r="AL29" i="64"/>
  <c r="AL27" i="64"/>
  <c r="AL28" i="64"/>
  <c r="AL30" i="64"/>
  <c r="AL26" i="64"/>
  <c r="AL25" i="64"/>
  <c r="AL24" i="64"/>
  <c r="AL23" i="64"/>
  <c r="AT9" i="117"/>
  <c r="AT19" i="117"/>
  <c r="AQ6" i="118"/>
  <c r="AR19" i="118" s="1"/>
  <c r="AQ6" i="117"/>
  <c r="AQ15" i="64"/>
  <c r="AQ35" i="64"/>
  <c r="AG9" i="117"/>
  <c r="AG19" i="117"/>
  <c r="AZ5" i="118"/>
  <c r="AZ5" i="117"/>
  <c r="AZ22" i="64"/>
  <c r="AZ9" i="73"/>
  <c r="AZ10" i="73" s="1"/>
  <c r="AZ66" i="64"/>
  <c r="AZ68" i="64" s="1"/>
  <c r="AZ59" i="64"/>
  <c r="AZ31" i="64"/>
  <c r="AZ27" i="64"/>
  <c r="AZ28" i="64"/>
  <c r="AZ30" i="64"/>
  <c r="AZ26" i="64"/>
  <c r="AZ29" i="64"/>
  <c r="AZ25" i="64"/>
  <c r="AZ24" i="64"/>
  <c r="AZ23" i="64"/>
  <c r="AI9" i="118"/>
  <c r="AI19" i="118"/>
  <c r="BB9" i="117"/>
  <c r="BB29" i="117"/>
  <c r="AE31" i="64"/>
  <c r="AE5" i="117"/>
  <c r="AE8" i="117" s="1"/>
  <c r="AE9" i="73"/>
  <c r="AE10" i="73" s="1"/>
  <c r="AE22" i="64"/>
  <c r="AE5" i="118"/>
  <c r="AE30" i="64"/>
  <c r="AE27" i="64"/>
  <c r="AE29" i="64"/>
  <c r="AE28" i="64"/>
  <c r="AE26" i="64"/>
  <c r="AE25" i="64"/>
  <c r="AE24" i="64"/>
  <c r="AE23" i="64"/>
  <c r="AF21" i="64"/>
  <c r="AN19" i="117"/>
  <c r="AN9" i="117"/>
  <c r="AJ9" i="117"/>
  <c r="AJ19" i="117"/>
  <c r="AR9" i="118"/>
  <c r="AL19" i="117"/>
  <c r="AL9" i="117"/>
  <c r="AX21" i="64"/>
  <c r="AT19" i="118"/>
  <c r="AT9" i="118"/>
  <c r="BG9" i="117"/>
  <c r="BG29" i="117"/>
  <c r="AK9" i="117"/>
  <c r="AK19" i="117"/>
  <c r="AI45" i="64"/>
  <c r="AI9" i="73"/>
  <c r="AI10" i="73" s="1"/>
  <c r="AI22" i="64"/>
  <c r="AI31" i="64"/>
  <c r="AI5" i="117"/>
  <c r="AI5" i="118"/>
  <c r="AI30" i="64"/>
  <c r="AI28" i="64"/>
  <c r="AI27" i="64"/>
  <c r="AI29" i="64"/>
  <c r="AI26" i="64"/>
  <c r="AI25" i="64"/>
  <c r="AI24" i="64"/>
  <c r="AI23" i="64"/>
  <c r="BB9" i="118"/>
  <c r="BB29" i="118"/>
  <c r="AE9" i="117"/>
  <c r="AF19" i="117"/>
  <c r="AF9" i="117"/>
  <c r="BD6" i="117"/>
  <c r="BD35" i="64"/>
  <c r="BD49" i="64"/>
  <c r="BD6" i="118"/>
  <c r="BD15" i="64"/>
  <c r="AN19" i="118"/>
  <c r="AN9" i="118"/>
  <c r="AS19" i="117"/>
  <c r="AS9" i="117"/>
  <c r="AP9" i="118"/>
  <c r="AP19" i="118"/>
  <c r="AY15" i="64"/>
  <c r="AZ45" i="64" s="1"/>
  <c r="AY6" i="117"/>
  <c r="AZ19" i="117" s="1"/>
  <c r="AY35" i="64"/>
  <c r="AY6" i="118"/>
  <c r="AM22" i="64"/>
  <c r="AM9" i="73"/>
  <c r="AM10" i="73" s="1"/>
  <c r="AM5" i="117"/>
  <c r="AM31" i="64"/>
  <c r="AM5" i="118"/>
  <c r="AM45" i="64"/>
  <c r="AM30" i="64"/>
  <c r="AM27" i="64"/>
  <c r="AM29" i="64"/>
  <c r="AM28" i="64"/>
  <c r="AM26" i="64"/>
  <c r="AM25" i="64"/>
  <c r="AM24" i="64"/>
  <c r="AM23" i="64"/>
  <c r="E26" i="112"/>
  <c r="U26" i="112" s="1"/>
  <c r="E21" i="112"/>
  <c r="U21" i="112" s="1"/>
  <c r="E23" i="112"/>
  <c r="U23" i="112" s="1"/>
  <c r="E22" i="112"/>
  <c r="U22" i="112" s="1"/>
  <c r="E20" i="112"/>
  <c r="U20" i="112" s="1"/>
  <c r="T27" i="112"/>
  <c r="E19" i="112"/>
  <c r="E25" i="112"/>
  <c r="U25" i="112" s="1"/>
  <c r="AS19" i="118"/>
  <c r="AS9" i="118"/>
  <c r="AP31" i="64"/>
  <c r="AP5" i="118"/>
  <c r="AP45" i="64"/>
  <c r="AP9" i="73"/>
  <c r="AP10" i="73" s="1"/>
  <c r="AP5" i="117"/>
  <c r="AP22" i="64"/>
  <c r="AP28" i="64"/>
  <c r="AP27" i="64"/>
  <c r="AP29" i="64"/>
  <c r="AP30" i="64"/>
  <c r="AP26" i="64"/>
  <c r="AP25" i="64"/>
  <c r="AP24" i="64"/>
  <c r="AP23" i="64"/>
  <c r="AJ9" i="118"/>
  <c r="AJ19" i="118"/>
  <c r="AE37" i="64"/>
  <c r="AD5" i="64"/>
  <c r="AM9" i="117"/>
  <c r="AM19" i="117"/>
  <c r="AR5" i="118"/>
  <c r="AR9" i="73"/>
  <c r="AR10" i="73" s="1"/>
  <c r="AR22" i="64"/>
  <c r="AR31" i="64"/>
  <c r="AR5" i="117"/>
  <c r="AR30" i="64"/>
  <c r="AR27" i="64"/>
  <c r="AR28" i="64"/>
  <c r="AR29" i="64"/>
  <c r="AR26" i="64"/>
  <c r="AR25" i="64"/>
  <c r="AR24" i="64"/>
  <c r="AR23" i="64"/>
  <c r="AL9" i="118"/>
  <c r="AL22" i="118" s="1"/>
  <c r="AL19" i="118"/>
  <c r="W6" i="112"/>
  <c r="G14" i="112"/>
  <c r="W14" i="112" s="1"/>
  <c r="BG9" i="73"/>
  <c r="BG10" i="73" s="1"/>
  <c r="BG66" i="64"/>
  <c r="BG68" i="64" s="1"/>
  <c r="BG22" i="64"/>
  <c r="BG5" i="117"/>
  <c r="BG31" i="64"/>
  <c r="BG5" i="118"/>
  <c r="BG59" i="64"/>
  <c r="BG28" i="64"/>
  <c r="BG27" i="64"/>
  <c r="BG30" i="64"/>
  <c r="BG29" i="64"/>
  <c r="BG26" i="64"/>
  <c r="BG25" i="64"/>
  <c r="BG24" i="64"/>
  <c r="BG23" i="64"/>
  <c r="AD161" i="66"/>
  <c r="AC151" i="66"/>
  <c r="AK9" i="73"/>
  <c r="AK10" i="73" s="1"/>
  <c r="AK31" i="64"/>
  <c r="AK45" i="64"/>
  <c r="AK22" i="64"/>
  <c r="AK5" i="117"/>
  <c r="AK5" i="118"/>
  <c r="AK30" i="64"/>
  <c r="AK27" i="64"/>
  <c r="AK29" i="64"/>
  <c r="AK28" i="64"/>
  <c r="AK26" i="64"/>
  <c r="AK25" i="64"/>
  <c r="AK24" i="64"/>
  <c r="AK23" i="64"/>
  <c r="AZ29" i="118"/>
  <c r="AZ9" i="118"/>
  <c r="AH21" i="64"/>
  <c r="BC19" i="117"/>
  <c r="BC29" i="117"/>
  <c r="BC9" i="117"/>
  <c r="AF9" i="118"/>
  <c r="AF19" i="118"/>
  <c r="BA15" i="64"/>
  <c r="BB45" i="64" s="1"/>
  <c r="BA6" i="118"/>
  <c r="BB19" i="118" s="1"/>
  <c r="BA49" i="64"/>
  <c r="BA6" i="117"/>
  <c r="BA35" i="64"/>
  <c r="AP22" i="117" l="1"/>
  <c r="AN22" i="118"/>
  <c r="BG45" i="64"/>
  <c r="AI22" i="118"/>
  <c r="BY16" i="116"/>
  <c r="BI11" i="116"/>
  <c r="BY11" i="116" s="1"/>
  <c r="BI12" i="116"/>
  <c r="BY12" i="116" s="1"/>
  <c r="BI14" i="116"/>
  <c r="BY14" i="116" s="1"/>
  <c r="BI7" i="116"/>
  <c r="BY7" i="116" s="1"/>
  <c r="BI9" i="116"/>
  <c r="BY9" i="116" s="1"/>
  <c r="BI8" i="116"/>
  <c r="BY8" i="116" s="1"/>
  <c r="BI13" i="116"/>
  <c r="BY13" i="116" s="1"/>
  <c r="BI10" i="116"/>
  <c r="BY10" i="116" s="1"/>
  <c r="BI6" i="116"/>
  <c r="BY6" i="116" s="1"/>
  <c r="BH7" i="116"/>
  <c r="BH12" i="116"/>
  <c r="BH13" i="116"/>
  <c r="BX13" i="116" s="1"/>
  <c r="BH11" i="116"/>
  <c r="BX11" i="116" s="1"/>
  <c r="BH8" i="116"/>
  <c r="BH9" i="116"/>
  <c r="BX9" i="116" s="1"/>
  <c r="BH14" i="116"/>
  <c r="BX14" i="116" s="1"/>
  <c r="BH10" i="116"/>
  <c r="BX10" i="116" s="1"/>
  <c r="BX6" i="116"/>
  <c r="AS22" i="118"/>
  <c r="AX22" i="117"/>
  <c r="AJ22" i="118"/>
  <c r="AS22" i="117"/>
  <c r="AY21" i="64"/>
  <c r="AP22" i="118"/>
  <c r="AJ22" i="117"/>
  <c r="AM22" i="117"/>
  <c r="AT22" i="117"/>
  <c r="AI22" i="117"/>
  <c r="BF19" i="118"/>
  <c r="BF29" i="118"/>
  <c r="BF9" i="118"/>
  <c r="BG22" i="118" s="1"/>
  <c r="AZ32" i="118"/>
  <c r="BG8" i="117"/>
  <c r="BG28" i="117"/>
  <c r="AM8" i="117"/>
  <c r="AM18" i="117"/>
  <c r="AY29" i="118"/>
  <c r="AY9" i="118"/>
  <c r="AY19" i="118"/>
  <c r="BB32" i="118"/>
  <c r="AQ19" i="117"/>
  <c r="AQ9" i="117"/>
  <c r="AQ22" i="117" s="1"/>
  <c r="AJ18" i="118"/>
  <c r="AJ8" i="118"/>
  <c r="AW8" i="117"/>
  <c r="AW21" i="117" s="1"/>
  <c r="AW18" i="117"/>
  <c r="AO18" i="118"/>
  <c r="AO8" i="118"/>
  <c r="AZ32" i="117"/>
  <c r="AZ19" i="118"/>
  <c r="BB32" i="117"/>
  <c r="AQ19" i="118"/>
  <c r="AQ9" i="118"/>
  <c r="AQ22" i="118" s="1"/>
  <c r="BF9" i="117"/>
  <c r="BG22" i="117" s="1"/>
  <c r="BF29" i="117"/>
  <c r="BF19" i="117"/>
  <c r="AT8" i="118"/>
  <c r="AT18" i="118"/>
  <c r="AB95" i="65"/>
  <c r="AV90" i="102"/>
  <c r="AO90" i="102"/>
  <c r="AE90" i="102"/>
  <c r="AZ90" i="102"/>
  <c r="AP90" i="102"/>
  <c r="AF90" i="102"/>
  <c r="AN90" i="102"/>
  <c r="AH90" i="102"/>
  <c r="AQ90" i="102"/>
  <c r="BF90" i="102"/>
  <c r="BC90" i="102"/>
  <c r="BE90" i="102"/>
  <c r="AT90" i="102"/>
  <c r="BG90" i="102"/>
  <c r="BA90" i="102"/>
  <c r="AM90" i="102"/>
  <c r="AR90" i="102"/>
  <c r="AL90" i="102"/>
  <c r="AJ90" i="102"/>
  <c r="AX90" i="102"/>
  <c r="AW90" i="102"/>
  <c r="BD90" i="102"/>
  <c r="AS90" i="102"/>
  <c r="AU90" i="102"/>
  <c r="AI90" i="102"/>
  <c r="BB90" i="102"/>
  <c r="AY90" i="102"/>
  <c r="AG90" i="102"/>
  <c r="AK90" i="102"/>
  <c r="AD90" i="102"/>
  <c r="AH18" i="118"/>
  <c r="AH8" i="118"/>
  <c r="AS8" i="118"/>
  <c r="AS18" i="118"/>
  <c r="AQ31" i="64"/>
  <c r="AQ45" i="64"/>
  <c r="AQ5" i="117"/>
  <c r="AQ22" i="64"/>
  <c r="AQ5" i="118"/>
  <c r="AR18" i="118" s="1"/>
  <c r="AQ9" i="73"/>
  <c r="AQ10" i="73" s="1"/>
  <c r="AQ30" i="64"/>
  <c r="AQ29" i="64"/>
  <c r="AQ28" i="64"/>
  <c r="AQ27" i="64"/>
  <c r="AQ26" i="64"/>
  <c r="AQ25" i="64"/>
  <c r="AQ24" i="64"/>
  <c r="AQ23" i="64"/>
  <c r="AG22" i="118"/>
  <c r="AF22" i="118"/>
  <c r="AR8" i="117"/>
  <c r="AK22" i="117"/>
  <c r="AC37" i="64"/>
  <c r="BA19" i="117"/>
  <c r="BA29" i="117"/>
  <c r="BA9" i="117"/>
  <c r="AR45" i="64"/>
  <c r="AP8" i="118"/>
  <c r="AP18" i="118"/>
  <c r="AI8" i="118"/>
  <c r="AI18" i="118"/>
  <c r="BG19" i="117"/>
  <c r="BB19" i="117"/>
  <c r="AZ8" i="117"/>
  <c r="AZ28" i="117"/>
  <c r="AL8" i="117"/>
  <c r="AL18" i="117"/>
  <c r="AH22" i="117"/>
  <c r="BG32" i="118"/>
  <c r="BE9" i="118"/>
  <c r="BE19" i="118"/>
  <c r="BE29" i="118"/>
  <c r="AN8" i="117"/>
  <c r="AN18" i="117"/>
  <c r="AC5" i="64"/>
  <c r="BC32" i="117"/>
  <c r="BC22" i="117"/>
  <c r="AP8" i="117"/>
  <c r="AP18" i="117"/>
  <c r="BD29" i="117"/>
  <c r="BD9" i="117"/>
  <c r="BD19" i="117"/>
  <c r="AI8" i="117"/>
  <c r="AI18" i="117"/>
  <c r="BG32" i="117"/>
  <c r="AZ8" i="118"/>
  <c r="AZ28" i="118"/>
  <c r="BB28" i="117"/>
  <c r="BB8" i="117"/>
  <c r="AR19" i="117"/>
  <c r="BG19" i="118"/>
  <c r="AJ8" i="117"/>
  <c r="AJ18" i="117"/>
  <c r="AH22" i="118"/>
  <c r="AG18" i="117"/>
  <c r="AG8" i="117"/>
  <c r="AW8" i="118"/>
  <c r="AW21" i="118" s="1"/>
  <c r="AW18" i="118"/>
  <c r="AO18" i="117"/>
  <c r="AO8" i="117"/>
  <c r="AK22" i="118"/>
  <c r="AD164" i="66"/>
  <c r="AN18" i="118"/>
  <c r="AN8" i="118"/>
  <c r="AF8" i="117"/>
  <c r="AF21" i="117" s="1"/>
  <c r="AF18" i="117"/>
  <c r="AH18" i="117"/>
  <c r="AH8" i="117"/>
  <c r="AK18" i="118"/>
  <c r="AK8" i="118"/>
  <c r="BG8" i="118"/>
  <c r="BG28" i="118"/>
  <c r="AD15" i="64"/>
  <c r="AD21" i="64" s="1"/>
  <c r="AD6" i="117"/>
  <c r="AD6" i="118"/>
  <c r="AE35" i="64"/>
  <c r="AY19" i="117"/>
  <c r="AY29" i="117"/>
  <c r="AY9" i="117"/>
  <c r="AG22" i="117"/>
  <c r="AF22" i="117"/>
  <c r="AN22" i="117"/>
  <c r="AQ21" i="64"/>
  <c r="BC28" i="117"/>
  <c r="BC8" i="117"/>
  <c r="BC18" i="117"/>
  <c r="BB28" i="118"/>
  <c r="BB8" i="118"/>
  <c r="AT18" i="117"/>
  <c r="AT8" i="117"/>
  <c r="AV19" i="118"/>
  <c r="AU9" i="118"/>
  <c r="AU19" i="118"/>
  <c r="BE9" i="73"/>
  <c r="BE10" i="73" s="1"/>
  <c r="BE45" i="64"/>
  <c r="BE66" i="64"/>
  <c r="BE68" i="64" s="1"/>
  <c r="BE22" i="64"/>
  <c r="BE5" i="117"/>
  <c r="BE59" i="64"/>
  <c r="BE5" i="118"/>
  <c r="BE31" i="64"/>
  <c r="BE28" i="64"/>
  <c r="BE30" i="64"/>
  <c r="BE29" i="64"/>
  <c r="BE27" i="64"/>
  <c r="BE26" i="64"/>
  <c r="BE25" i="64"/>
  <c r="BE24" i="64"/>
  <c r="BE23" i="64"/>
  <c r="AO22" i="117"/>
  <c r="BD29" i="118"/>
  <c r="BD9" i="118"/>
  <c r="BD19" i="118"/>
  <c r="AA5" i="64"/>
  <c r="BA29" i="118"/>
  <c r="BA19" i="118"/>
  <c r="BA9" i="118"/>
  <c r="AK18" i="117"/>
  <c r="AK8" i="117"/>
  <c r="AY66" i="64"/>
  <c r="AY68" i="64" s="1"/>
  <c r="AY9" i="73"/>
  <c r="AY10" i="73" s="1"/>
  <c r="AY45" i="64"/>
  <c r="AY59" i="64"/>
  <c r="AY5" i="118"/>
  <c r="AY31" i="64"/>
  <c r="AY22" i="64"/>
  <c r="AY5" i="117"/>
  <c r="AZ18" i="117" s="1"/>
  <c r="AY28" i="64"/>
  <c r="AY30" i="64"/>
  <c r="AY27" i="64"/>
  <c r="AY29" i="64"/>
  <c r="AY26" i="64"/>
  <c r="AY25" i="64"/>
  <c r="AY24" i="64"/>
  <c r="AY23" i="64"/>
  <c r="AL8" i="118"/>
  <c r="AL18" i="118"/>
  <c r="BC28" i="118"/>
  <c r="BC8" i="118"/>
  <c r="BC18" i="118"/>
  <c r="BF59" i="64"/>
  <c r="BF66" i="64"/>
  <c r="BF68" i="64" s="1"/>
  <c r="BF9" i="73"/>
  <c r="BF10" i="73" s="1"/>
  <c r="BF31" i="64"/>
  <c r="BF5" i="117"/>
  <c r="BF5" i="118"/>
  <c r="BF22" i="64"/>
  <c r="BF45" i="64"/>
  <c r="BF28" i="64"/>
  <c r="BF29" i="64"/>
  <c r="BF30" i="64"/>
  <c r="BF27" i="64"/>
  <c r="BF26" i="64"/>
  <c r="BF24" i="64"/>
  <c r="BF25" i="64"/>
  <c r="BF23" i="64"/>
  <c r="AC161" i="66"/>
  <c r="AB161" i="66"/>
  <c r="AB151" i="66"/>
  <c r="AB164" i="66" s="1"/>
  <c r="AV45" i="64"/>
  <c r="AU45" i="64"/>
  <c r="AU22" i="64"/>
  <c r="AU5" i="117"/>
  <c r="AU31" i="64"/>
  <c r="AU9" i="73"/>
  <c r="AU10" i="73" s="1"/>
  <c r="AU5" i="118"/>
  <c r="AU30" i="64"/>
  <c r="AU29" i="64"/>
  <c r="AU27" i="64"/>
  <c r="AU28" i="64"/>
  <c r="AU26" i="64"/>
  <c r="AU25" i="64"/>
  <c r="AU24" i="64"/>
  <c r="AU23" i="64"/>
  <c r="BE9" i="117"/>
  <c r="BE29" i="117"/>
  <c r="BE19" i="117"/>
  <c r="AC102" i="102"/>
  <c r="AB90" i="102"/>
  <c r="AB102" i="102"/>
  <c r="BX7" i="116"/>
  <c r="BX12" i="116"/>
  <c r="BX8" i="116"/>
  <c r="AS18" i="117"/>
  <c r="AS8" i="117"/>
  <c r="BA21" i="64"/>
  <c r="BA9" i="73"/>
  <c r="BA10" i="73" s="1"/>
  <c r="BA59" i="64"/>
  <c r="BA66" i="64"/>
  <c r="BA68" i="64" s="1"/>
  <c r="BA45" i="64"/>
  <c r="BA5" i="118"/>
  <c r="BA22" i="64"/>
  <c r="BA31" i="64"/>
  <c r="BA5" i="117"/>
  <c r="BB18" i="117" s="1"/>
  <c r="BA28" i="64"/>
  <c r="BA27" i="64"/>
  <c r="BA30" i="64"/>
  <c r="BA29" i="64"/>
  <c r="BA26" i="64"/>
  <c r="BA25" i="64"/>
  <c r="BA24" i="64"/>
  <c r="BA23" i="64"/>
  <c r="AR8" i="118"/>
  <c r="U19" i="112"/>
  <c r="E27" i="112"/>
  <c r="U27" i="112" s="1"/>
  <c r="AM8" i="118"/>
  <c r="AM18" i="118"/>
  <c r="BD21" i="64"/>
  <c r="BD59" i="64"/>
  <c r="BD5" i="117"/>
  <c r="BD9" i="73"/>
  <c r="BD10" i="73" s="1"/>
  <c r="BD22" i="64"/>
  <c r="BD66" i="64"/>
  <c r="BD68" i="64" s="1"/>
  <c r="BD45" i="64"/>
  <c r="BD31" i="64"/>
  <c r="BD5" i="118"/>
  <c r="BD28" i="64"/>
  <c r="BD29" i="64"/>
  <c r="BD27" i="64"/>
  <c r="BD30" i="64"/>
  <c r="BD26" i="64"/>
  <c r="BD24" i="64"/>
  <c r="BD25" i="64"/>
  <c r="BD23" i="64"/>
  <c r="AT22" i="118"/>
  <c r="AL22" i="117"/>
  <c r="AV19" i="117"/>
  <c r="AU9" i="117"/>
  <c r="AU19" i="117"/>
  <c r="AM22" i="118"/>
  <c r="AO22" i="118"/>
  <c r="W19" i="112"/>
  <c r="G27" i="112"/>
  <c r="W27" i="112" s="1"/>
  <c r="AG18" i="118"/>
  <c r="AG8" i="118"/>
  <c r="AX18" i="117"/>
  <c r="AX8" i="117"/>
  <c r="AF18" i="118"/>
  <c r="AF8" i="118"/>
  <c r="BC22" i="118"/>
  <c r="BC32" i="118"/>
  <c r="AE8" i="118"/>
  <c r="AX22" i="118"/>
  <c r="AX18" i="118"/>
  <c r="AX8" i="118"/>
  <c r="AS21" i="117" l="1"/>
  <c r="AR22" i="118"/>
  <c r="AL21" i="118"/>
  <c r="AK21" i="117"/>
  <c r="AR22" i="117"/>
  <c r="AO21" i="117"/>
  <c r="AX21" i="118"/>
  <c r="AX21" i="117"/>
  <c r="AP21" i="118"/>
  <c r="AK21" i="118"/>
  <c r="AN21" i="117"/>
  <c r="AG21" i="117"/>
  <c r="AI21" i="118"/>
  <c r="AM21" i="118"/>
  <c r="AF21" i="118"/>
  <c r="AT21" i="118"/>
  <c r="AJ21" i="117"/>
  <c r="BD18" i="117"/>
  <c r="BD8" i="117"/>
  <c r="BD28" i="117"/>
  <c r="BA22" i="118"/>
  <c r="BA32" i="118"/>
  <c r="AY22" i="117"/>
  <c r="AY32" i="117"/>
  <c r="AD35" i="64"/>
  <c r="AC6" i="118"/>
  <c r="AC6" i="117"/>
  <c r="AD19" i="117" s="1"/>
  <c r="AC15" i="64"/>
  <c r="AC21" i="64" s="1"/>
  <c r="BA22" i="117"/>
  <c r="BA32" i="117"/>
  <c r="AS21" i="118"/>
  <c r="BD28" i="118"/>
  <c r="BD18" i="118"/>
  <c r="BD8" i="118"/>
  <c r="BE32" i="117"/>
  <c r="BE22" i="117"/>
  <c r="BF18" i="118"/>
  <c r="BF28" i="118"/>
  <c r="BF8" i="118"/>
  <c r="BG21" i="118" s="1"/>
  <c r="AA6" i="117"/>
  <c r="AA9" i="117" s="1"/>
  <c r="AA6" i="118"/>
  <c r="AA9" i="118" s="1"/>
  <c r="AA15" i="64"/>
  <c r="AA21" i="64" s="1"/>
  <c r="AD9" i="117"/>
  <c r="AE19" i="117"/>
  <c r="BB31" i="117"/>
  <c r="AP21" i="117"/>
  <c r="AQ18" i="118"/>
  <c r="AQ8" i="118"/>
  <c r="AQ21" i="118" s="1"/>
  <c r="AH21" i="118"/>
  <c r="AV18" i="118"/>
  <c r="AU8" i="118"/>
  <c r="AU18" i="118"/>
  <c r="BC31" i="118"/>
  <c r="BC21" i="118"/>
  <c r="AY8" i="118"/>
  <c r="AZ21" i="118" s="1"/>
  <c r="AY28" i="118"/>
  <c r="AY18" i="118"/>
  <c r="AE45" i="64"/>
  <c r="AD22" i="64"/>
  <c r="AD31" i="64"/>
  <c r="AD5" i="117"/>
  <c r="AD9" i="73"/>
  <c r="AD10" i="73" s="1"/>
  <c r="AD5" i="118"/>
  <c r="AD29" i="64"/>
  <c r="AD30" i="64"/>
  <c r="AD28" i="64"/>
  <c r="AD27" i="64"/>
  <c r="AD26" i="64"/>
  <c r="AD25" i="64"/>
  <c r="AD24" i="64"/>
  <c r="AD23" i="64"/>
  <c r="AH21" i="117"/>
  <c r="AZ31" i="117"/>
  <c r="AJ21" i="118"/>
  <c r="AM21" i="117"/>
  <c r="BF32" i="118"/>
  <c r="BF22" i="118"/>
  <c r="AU22" i="117"/>
  <c r="AV22" i="117"/>
  <c r="BA18" i="118"/>
  <c r="BA28" i="118"/>
  <c r="BA8" i="118"/>
  <c r="BB21" i="118" s="1"/>
  <c r="BF18" i="117"/>
  <c r="BF8" i="117"/>
  <c r="BG21" i="117" s="1"/>
  <c r="BF28" i="117"/>
  <c r="BD22" i="118"/>
  <c r="BD32" i="118"/>
  <c r="BE18" i="118"/>
  <c r="BE8" i="118"/>
  <c r="BE28" i="118"/>
  <c r="BB31" i="118"/>
  <c r="BE22" i="118"/>
  <c r="BE32" i="118"/>
  <c r="AB37" i="64"/>
  <c r="AB5" i="64"/>
  <c r="BB22" i="117"/>
  <c r="BG18" i="117"/>
  <c r="BB18" i="118"/>
  <c r="AI21" i="117"/>
  <c r="AL21" i="117"/>
  <c r="AQ18" i="117"/>
  <c r="AQ8" i="117"/>
  <c r="AQ21" i="117" s="1"/>
  <c r="AZ22" i="117"/>
  <c r="AG21" i="118"/>
  <c r="AV18" i="117"/>
  <c r="AU8" i="117"/>
  <c r="AU18" i="117"/>
  <c r="BE28" i="117"/>
  <c r="BE18" i="117"/>
  <c r="BE8" i="117"/>
  <c r="BG18" i="118"/>
  <c r="AZ31" i="118"/>
  <c r="BG31" i="117"/>
  <c r="AN21" i="118"/>
  <c r="AZ18" i="118"/>
  <c r="BD22" i="117"/>
  <c r="BD32" i="117"/>
  <c r="AO21" i="118"/>
  <c r="BA8" i="117"/>
  <c r="BB21" i="117" s="1"/>
  <c r="BA28" i="117"/>
  <c r="BA18" i="117"/>
  <c r="AY28" i="117"/>
  <c r="AY18" i="117"/>
  <c r="AY8" i="117"/>
  <c r="AV22" i="118"/>
  <c r="AU22" i="118"/>
  <c r="AT21" i="117"/>
  <c r="BC31" i="117"/>
  <c r="BC21" i="117"/>
  <c r="AE19" i="118"/>
  <c r="AD9" i="118"/>
  <c r="AE22" i="118" s="1"/>
  <c r="BG31" i="118"/>
  <c r="AR18" i="117"/>
  <c r="BF32" i="117"/>
  <c r="BF22" i="117"/>
  <c r="BB22" i="118"/>
  <c r="AY32" i="118"/>
  <c r="AY22" i="118"/>
  <c r="AZ22" i="118"/>
  <c r="AC164" i="66"/>
  <c r="BE21" i="118" l="1"/>
  <c r="BE31" i="118"/>
  <c r="BA31" i="118"/>
  <c r="BA21" i="118"/>
  <c r="AE18" i="117"/>
  <c r="AD8" i="117"/>
  <c r="AE22" i="117"/>
  <c r="AR21" i="117"/>
  <c r="AY21" i="118"/>
  <c r="AY31" i="118"/>
  <c r="AY31" i="117"/>
  <c r="AY21" i="117"/>
  <c r="BE21" i="117"/>
  <c r="BE31" i="117"/>
  <c r="AC35" i="64"/>
  <c r="AB15" i="64"/>
  <c r="AB35" i="64"/>
  <c r="AB6" i="118"/>
  <c r="AB6" i="117"/>
  <c r="AC19" i="117" s="1"/>
  <c r="AA9" i="73"/>
  <c r="AA10" i="73" s="1"/>
  <c r="AA31" i="64"/>
  <c r="AA5" i="117"/>
  <c r="AA8" i="117" s="1"/>
  <c r="AA5" i="118"/>
  <c r="AA8" i="118" s="1"/>
  <c r="AA22" i="64"/>
  <c r="AA30" i="64"/>
  <c r="AA27" i="64"/>
  <c r="AA29" i="64"/>
  <c r="AA28" i="64"/>
  <c r="AA26" i="64"/>
  <c r="AA24" i="64"/>
  <c r="AA25" i="64"/>
  <c r="AA23" i="64"/>
  <c r="AD45" i="64"/>
  <c r="AC5" i="118"/>
  <c r="AD18" i="118" s="1"/>
  <c r="AC22" i="64"/>
  <c r="AC31" i="64"/>
  <c r="AC5" i="117"/>
  <c r="AC9" i="73"/>
  <c r="AC10" i="73" s="1"/>
  <c r="AC30" i="64"/>
  <c r="AC29" i="64"/>
  <c r="AC28" i="64"/>
  <c r="AC27" i="64"/>
  <c r="AC26" i="64"/>
  <c r="AC25" i="64"/>
  <c r="AC24" i="64"/>
  <c r="AC23" i="64"/>
  <c r="BF21" i="117"/>
  <c r="BF31" i="117"/>
  <c r="AU21" i="118"/>
  <c r="AV21" i="118"/>
  <c r="BD31" i="118"/>
  <c r="BD21" i="118"/>
  <c r="AC9" i="117"/>
  <c r="AR21" i="118"/>
  <c r="AU21" i="117"/>
  <c r="AV21" i="117"/>
  <c r="AD8" i="118"/>
  <c r="AE18" i="118"/>
  <c r="BF21" i="118"/>
  <c r="BF31" i="118"/>
  <c r="BA31" i="117"/>
  <c r="BA21" i="117"/>
  <c r="AZ21" i="117"/>
  <c r="AD19" i="118"/>
  <c r="AC9" i="118"/>
  <c r="BD31" i="117"/>
  <c r="BD21" i="117"/>
  <c r="AB9" i="117" l="1"/>
  <c r="AB22" i="117" s="1"/>
  <c r="AB19" i="117"/>
  <c r="AD22" i="118"/>
  <c r="AC19" i="118"/>
  <c r="AB9" i="118"/>
  <c r="AB22" i="118" s="1"/>
  <c r="AB19" i="118"/>
  <c r="AC8" i="117"/>
  <c r="AD21" i="117" s="1"/>
  <c r="AC45" i="64"/>
  <c r="AB31" i="64"/>
  <c r="AB45" i="64"/>
  <c r="AB9" i="73"/>
  <c r="AB10" i="73" s="1"/>
  <c r="AB5" i="118"/>
  <c r="AC18" i="118" s="1"/>
  <c r="AB22" i="64"/>
  <c r="AB5" i="117"/>
  <c r="AC18" i="117" s="1"/>
  <c r="AB30" i="64"/>
  <c r="AB28" i="64"/>
  <c r="AB27" i="64"/>
  <c r="AB29" i="64"/>
  <c r="AB26" i="64"/>
  <c r="AB25" i="64"/>
  <c r="AB24" i="64"/>
  <c r="AB23" i="64"/>
  <c r="AD22" i="117"/>
  <c r="AD18" i="117"/>
  <c r="AE21" i="118"/>
  <c r="AC8" i="118"/>
  <c r="AD21" i="118" s="1"/>
  <c r="AB21" i="64"/>
  <c r="AE21" i="117"/>
  <c r="AC22" i="117" l="1"/>
  <c r="AC22" i="118"/>
  <c r="AB8" i="117"/>
  <c r="AB21" i="117" s="1"/>
  <c r="AB18" i="117"/>
  <c r="AB8" i="118"/>
  <c r="AB21" i="118" s="1"/>
  <c r="AB18" i="118"/>
  <c r="AC21" i="118" l="1"/>
  <c r="AC21" i="117"/>
  <c r="AP35" i="97" l="1"/>
  <c r="AD53" i="97"/>
  <c r="AF59" i="97"/>
  <c r="AA60" i="97" l="1"/>
  <c r="AD60" i="97"/>
  <c r="AD59" i="97"/>
  <c r="AP60" i="97"/>
  <c r="AP59" i="97"/>
  <c r="AD60" i="101"/>
  <c r="AA31" i="97"/>
  <c r="AA34" i="97"/>
  <c r="AA33" i="97"/>
  <c r="AA32" i="97"/>
  <c r="AA30" i="97"/>
  <c r="AA29" i="97"/>
  <c r="AA28" i="97"/>
  <c r="AA27" i="97"/>
  <c r="AA59" i="97"/>
  <c r="AA56" i="97"/>
  <c r="AA54" i="97"/>
  <c r="AA35" i="97"/>
  <c r="AA55" i="97"/>
  <c r="AA58" i="97"/>
  <c r="AP55" i="97"/>
  <c r="AA53" i="97"/>
  <c r="AD36" i="97"/>
  <c r="AD54" i="97"/>
  <c r="AF36" i="97"/>
  <c r="AK28" i="97"/>
  <c r="AK31" i="97"/>
  <c r="AK29" i="97"/>
  <c r="AK34" i="97"/>
  <c r="AK33" i="97"/>
  <c r="AK32" i="97"/>
  <c r="AK30" i="97"/>
  <c r="AK27" i="97"/>
  <c r="AK54" i="97"/>
  <c r="AK56" i="97"/>
  <c r="AK53" i="97"/>
  <c r="AK35" i="97"/>
  <c r="AK58" i="97"/>
  <c r="AK57" i="97"/>
  <c r="AK59" i="97"/>
  <c r="AA60" i="101"/>
  <c r="AP32" i="97"/>
  <c r="AP28" i="97"/>
  <c r="AP31" i="97"/>
  <c r="AP30" i="97"/>
  <c r="AP33" i="97"/>
  <c r="AP29" i="97"/>
  <c r="AP34" i="97"/>
  <c r="AP27" i="97"/>
  <c r="AP58" i="97"/>
  <c r="AE60" i="97"/>
  <c r="AP53" i="97"/>
  <c r="AD57" i="97"/>
  <c r="AK55" i="97"/>
  <c r="AF27" i="97"/>
  <c r="AF34" i="97"/>
  <c r="AF33" i="97"/>
  <c r="AF29" i="97"/>
  <c r="AF31" i="97"/>
  <c r="AF30" i="97"/>
  <c r="AF28" i="97"/>
  <c r="AF32" i="97"/>
  <c r="AF58" i="97"/>
  <c r="AF35" i="97"/>
  <c r="AF55" i="97"/>
  <c r="AF57" i="97"/>
  <c r="AF54" i="97"/>
  <c r="AF56" i="97"/>
  <c r="AF53" i="97"/>
  <c r="AP55" i="101"/>
  <c r="AF60" i="97"/>
  <c r="AD33" i="97"/>
  <c r="AD30" i="97"/>
  <c r="AD31" i="97"/>
  <c r="AD32" i="97"/>
  <c r="AD28" i="97"/>
  <c r="AD34" i="97"/>
  <c r="AD29" i="97"/>
  <c r="AD27" i="97"/>
  <c r="AD58" i="97"/>
  <c r="AP56" i="97"/>
  <c r="AD35" i="97"/>
  <c r="AD56" i="97"/>
  <c r="AA36" i="97"/>
  <c r="AK60" i="97"/>
  <c r="AA57" i="97"/>
  <c r="AD55" i="97"/>
  <c r="AK36" i="97"/>
  <c r="AP57" i="97"/>
  <c r="AP54" i="97"/>
  <c r="AP36" i="97"/>
  <c r="AI36" i="97"/>
  <c r="AD52" i="97" l="1"/>
  <c r="AP59" i="101"/>
  <c r="AE36" i="97"/>
  <c r="AP56" i="101"/>
  <c r="AI60" i="97"/>
  <c r="AP53" i="101"/>
  <c r="AD26" i="97"/>
  <c r="AH36" i="101"/>
  <c r="AP32" i="101"/>
  <c r="AP27" i="101"/>
  <c r="AP31" i="101"/>
  <c r="AP28" i="101"/>
  <c r="AP34" i="101"/>
  <c r="AP33" i="101"/>
  <c r="AP29" i="101"/>
  <c r="AP30" i="101"/>
  <c r="AP58" i="101"/>
  <c r="AP36" i="101"/>
  <c r="AP35" i="101"/>
  <c r="AF26" i="97"/>
  <c r="AP52" i="97"/>
  <c r="AE36" i="101"/>
  <c r="AH31" i="97"/>
  <c r="AH29" i="97"/>
  <c r="AH30" i="97"/>
  <c r="AH33" i="97"/>
  <c r="AH32" i="97"/>
  <c r="AH27" i="97"/>
  <c r="AH28" i="97"/>
  <c r="AH34" i="97"/>
  <c r="AH53" i="97"/>
  <c r="AH58" i="97"/>
  <c r="AH54" i="97"/>
  <c r="AH56" i="97"/>
  <c r="AH55" i="97"/>
  <c r="AH57" i="97"/>
  <c r="AH35" i="97"/>
  <c r="AH59" i="97"/>
  <c r="AK52" i="97"/>
  <c r="AA52" i="97"/>
  <c r="AC31" i="97"/>
  <c r="AC33" i="97"/>
  <c r="AC30" i="97"/>
  <c r="AC28" i="97"/>
  <c r="AC27" i="97"/>
  <c r="AC32" i="97"/>
  <c r="AC34" i="97"/>
  <c r="AC29" i="97"/>
  <c r="AC58" i="97"/>
  <c r="AC56" i="97"/>
  <c r="AC55" i="97"/>
  <c r="AC53" i="97"/>
  <c r="AC54" i="97"/>
  <c r="AC35" i="97"/>
  <c r="AC57" i="97"/>
  <c r="AC59" i="97"/>
  <c r="AF31" i="101"/>
  <c r="AF30" i="101"/>
  <c r="AF29" i="101"/>
  <c r="AF28" i="101"/>
  <c r="AF32" i="101"/>
  <c r="AF34" i="101"/>
  <c r="AF33" i="101"/>
  <c r="AF54" i="101"/>
  <c r="AF58" i="101"/>
  <c r="AF27" i="101"/>
  <c r="AF56" i="101"/>
  <c r="AF59" i="101"/>
  <c r="AF55" i="101"/>
  <c r="AF57" i="101"/>
  <c r="AF35" i="101"/>
  <c r="AF53" i="101"/>
  <c r="AF36" i="101"/>
  <c r="AP60" i="101"/>
  <c r="AA26" i="97"/>
  <c r="AD29" i="101"/>
  <c r="AD34" i="101"/>
  <c r="AD30" i="101"/>
  <c r="AD33" i="101"/>
  <c r="AD31" i="101"/>
  <c r="AD32" i="101"/>
  <c r="AD28" i="101"/>
  <c r="AD27" i="101"/>
  <c r="AD56" i="101"/>
  <c r="AD58" i="101"/>
  <c r="AD35" i="101"/>
  <c r="AD54" i="101"/>
  <c r="AD57" i="101"/>
  <c r="AD55" i="101"/>
  <c r="AD53" i="101"/>
  <c r="AD59" i="101"/>
  <c r="AD36" i="101"/>
  <c r="AI33" i="97"/>
  <c r="AI30" i="97"/>
  <c r="AI28" i="97"/>
  <c r="AI32" i="97"/>
  <c r="AI34" i="97"/>
  <c r="AI27" i="97"/>
  <c r="AI31" i="97"/>
  <c r="AI29" i="97"/>
  <c r="AI58" i="97"/>
  <c r="AI56" i="97"/>
  <c r="AI57" i="97"/>
  <c r="AI59" i="97"/>
  <c r="AI53" i="97"/>
  <c r="AI54" i="97"/>
  <c r="AI35" i="97"/>
  <c r="AI55" i="97"/>
  <c r="AF52" i="97"/>
  <c r="AE30" i="97"/>
  <c r="AE34" i="97"/>
  <c r="AE33" i="97"/>
  <c r="AE31" i="97"/>
  <c r="AE32" i="97"/>
  <c r="AE29" i="97"/>
  <c r="AE27" i="97"/>
  <c r="AE28" i="97"/>
  <c r="AE58" i="97"/>
  <c r="AE55" i="97"/>
  <c r="AE54" i="97"/>
  <c r="AE53" i="97"/>
  <c r="AE56" i="97"/>
  <c r="AE57" i="97"/>
  <c r="AE35" i="97"/>
  <c r="AE59" i="97"/>
  <c r="AP26" i="97"/>
  <c r="AA34" i="101"/>
  <c r="AA32" i="101"/>
  <c r="AA28" i="101"/>
  <c r="AA31" i="101"/>
  <c r="AA30" i="101"/>
  <c r="AA27" i="101"/>
  <c r="AA29" i="101"/>
  <c r="AA33" i="101"/>
  <c r="AA35" i="101"/>
  <c r="AA53" i="101"/>
  <c r="AA54" i="101"/>
  <c r="AA58" i="101"/>
  <c r="AA57" i="101"/>
  <c r="AA59" i="101"/>
  <c r="AA55" i="101"/>
  <c r="AA36" i="101"/>
  <c r="AA56" i="101"/>
  <c r="AC60" i="97"/>
  <c r="AF60" i="101"/>
  <c r="AH60" i="97"/>
  <c r="AK33" i="101"/>
  <c r="AK29" i="101"/>
  <c r="AK28" i="101"/>
  <c r="AK30" i="101"/>
  <c r="AK31" i="101"/>
  <c r="AK32" i="101"/>
  <c r="AK34" i="101"/>
  <c r="AK59" i="101"/>
  <c r="AK54" i="101"/>
  <c r="AK56" i="101"/>
  <c r="AK27" i="101"/>
  <c r="AK35" i="101"/>
  <c r="AK58" i="101"/>
  <c r="AK55" i="101"/>
  <c r="AK53" i="101"/>
  <c r="AK36" i="101"/>
  <c r="AK60" i="101"/>
  <c r="AK57" i="101"/>
  <c r="AH36" i="97"/>
  <c r="AK26" i="97"/>
  <c r="AP54" i="101"/>
  <c r="AP57" i="101"/>
  <c r="AC36" i="97"/>
  <c r="AJ60" i="97" l="1"/>
  <c r="BG35" i="97"/>
  <c r="AB60" i="97"/>
  <c r="AF52" i="101"/>
  <c r="AD26" i="101"/>
  <c r="AI52" i="97"/>
  <c r="AP52" i="101"/>
  <c r="AG27" i="97"/>
  <c r="AG30" i="97"/>
  <c r="AG33" i="97"/>
  <c r="AG29" i="97"/>
  <c r="AG32" i="97"/>
  <c r="AG31" i="97"/>
  <c r="AG28" i="97"/>
  <c r="AG58" i="97"/>
  <c r="AG34" i="97"/>
  <c r="AG56" i="97"/>
  <c r="AG55" i="97"/>
  <c r="AG53" i="97"/>
  <c r="AG57" i="97"/>
  <c r="AG35" i="97"/>
  <c r="AG54" i="97"/>
  <c r="AG59" i="97"/>
  <c r="AG36" i="97"/>
  <c r="AI33" i="101"/>
  <c r="AI27" i="101"/>
  <c r="AI32" i="101"/>
  <c r="AI58" i="101"/>
  <c r="AI31" i="101"/>
  <c r="AI34" i="101"/>
  <c r="AI30" i="101"/>
  <c r="AI28" i="101"/>
  <c r="AI29" i="101"/>
  <c r="AI53" i="101"/>
  <c r="AI35" i="101"/>
  <c r="AI54" i="101"/>
  <c r="AI57" i="101"/>
  <c r="AI56" i="101"/>
  <c r="AI55" i="101"/>
  <c r="AI59" i="101"/>
  <c r="AI36" i="101"/>
  <c r="AC26" i="97"/>
  <c r="AP26" i="101"/>
  <c r="AH27" i="101"/>
  <c r="AH30" i="101"/>
  <c r="AH32" i="101"/>
  <c r="AH29" i="101"/>
  <c r="AH31" i="101"/>
  <c r="AH28" i="101"/>
  <c r="AH33" i="101"/>
  <c r="AH34" i="101"/>
  <c r="AH57" i="101"/>
  <c r="AH56" i="101"/>
  <c r="AH53" i="101"/>
  <c r="AH55" i="101"/>
  <c r="AH58" i="101"/>
  <c r="AH54" i="101"/>
  <c r="AH35" i="101"/>
  <c r="AH59" i="101"/>
  <c r="AH60" i="101"/>
  <c r="AC60" i="101"/>
  <c r="AG60" i="97"/>
  <c r="AB34" i="97"/>
  <c r="AB32" i="97"/>
  <c r="AB33" i="97"/>
  <c r="AB29" i="97"/>
  <c r="AB27" i="97"/>
  <c r="AB31" i="97"/>
  <c r="AB30" i="97"/>
  <c r="AB28" i="97"/>
  <c r="AB58" i="97"/>
  <c r="AB59" i="97"/>
  <c r="AB35" i="97"/>
  <c r="AL59" i="97"/>
  <c r="AB36" i="97"/>
  <c r="AD52" i="101"/>
  <c r="BG33" i="97"/>
  <c r="BG27" i="97"/>
  <c r="BG29" i="97"/>
  <c r="BG28" i="97"/>
  <c r="BG30" i="97"/>
  <c r="BG34" i="97"/>
  <c r="BG32" i="97"/>
  <c r="BG31" i="97"/>
  <c r="BG58" i="97"/>
  <c r="BG55" i="97"/>
  <c r="BG57" i="97"/>
  <c r="BG54" i="97"/>
  <c r="BG56" i="97"/>
  <c r="BG53" i="97"/>
  <c r="BG36" i="97"/>
  <c r="BG60" i="97"/>
  <c r="AC52" i="97"/>
  <c r="AH26" i="97"/>
  <c r="AK52" i="101"/>
  <c r="AK26" i="101"/>
  <c r="AE52" i="97"/>
  <c r="AI26" i="97"/>
  <c r="AC34" i="101"/>
  <c r="AC30" i="101"/>
  <c r="AC32" i="101"/>
  <c r="AC33" i="101"/>
  <c r="AC27" i="101"/>
  <c r="AC29" i="101"/>
  <c r="AC31" i="101"/>
  <c r="AC53" i="101"/>
  <c r="AC57" i="101"/>
  <c r="AC54" i="101"/>
  <c r="AC35" i="101"/>
  <c r="AC28" i="101"/>
  <c r="AC58" i="101"/>
  <c r="AC55" i="101"/>
  <c r="AC56" i="101"/>
  <c r="AC59" i="101"/>
  <c r="AI60" i="101"/>
  <c r="AH52" i="97"/>
  <c r="AC36" i="101"/>
  <c r="AJ60" i="101"/>
  <c r="AB60" i="101"/>
  <c r="AJ31" i="97"/>
  <c r="AJ32" i="97"/>
  <c r="AJ30" i="97"/>
  <c r="AJ29" i="97"/>
  <c r="AJ34" i="97"/>
  <c r="AJ27" i="97"/>
  <c r="AJ28" i="97"/>
  <c r="AJ33" i="97"/>
  <c r="AJ55" i="97"/>
  <c r="AJ54" i="97"/>
  <c r="AJ53" i="97"/>
  <c r="AJ56" i="97"/>
  <c r="AJ58" i="97"/>
  <c r="AJ57" i="97"/>
  <c r="AJ35" i="97"/>
  <c r="AJ59" i="97"/>
  <c r="BG59" i="97"/>
  <c r="BG35" i="101"/>
  <c r="AJ36" i="97"/>
  <c r="AA52" i="101"/>
  <c r="AA26" i="101"/>
  <c r="AE26" i="97"/>
  <c r="AF26" i="101"/>
  <c r="AE34" i="101"/>
  <c r="AE33" i="101"/>
  <c r="AE30" i="101"/>
  <c r="AE29" i="101"/>
  <c r="AE28" i="101"/>
  <c r="AE27" i="101"/>
  <c r="AE58" i="101"/>
  <c r="AE31" i="101"/>
  <c r="AE32" i="101"/>
  <c r="AE54" i="101"/>
  <c r="AE55" i="101"/>
  <c r="AE56" i="101"/>
  <c r="AE53" i="101"/>
  <c r="AE57" i="101"/>
  <c r="AE35" i="101"/>
  <c r="AE59" i="101"/>
  <c r="AE60" i="101"/>
  <c r="AL60" i="97"/>
  <c r="AL36" i="97" l="1"/>
  <c r="AJ52" i="97"/>
  <c r="AE52" i="101"/>
  <c r="BG59" i="101"/>
  <c r="AL60" i="101"/>
  <c r="AJ26" i="97"/>
  <c r="AC26" i="101"/>
  <c r="AG30" i="101"/>
  <c r="AG29" i="101"/>
  <c r="AG32" i="101"/>
  <c r="AG28" i="101"/>
  <c r="AG33" i="101"/>
  <c r="AG31" i="101"/>
  <c r="AG34" i="101"/>
  <c r="AG27" i="101"/>
  <c r="AG58" i="101"/>
  <c r="AG57" i="101"/>
  <c r="AG35" i="101"/>
  <c r="AG55" i="101"/>
  <c r="AG54" i="101"/>
  <c r="AG56" i="101"/>
  <c r="AG53" i="101"/>
  <c r="AG59" i="101"/>
  <c r="AG36" i="101"/>
  <c r="AH26" i="101"/>
  <c r="AI52" i="101"/>
  <c r="AI26" i="101"/>
  <c r="AJ27" i="101"/>
  <c r="AJ31" i="101"/>
  <c r="AJ32" i="101"/>
  <c r="AJ29" i="101"/>
  <c r="AJ33" i="101"/>
  <c r="AJ34" i="101"/>
  <c r="AJ30" i="101"/>
  <c r="AJ28" i="101"/>
  <c r="AJ57" i="101"/>
  <c r="AJ53" i="101"/>
  <c r="AJ56" i="101"/>
  <c r="AJ54" i="101"/>
  <c r="AJ58" i="101"/>
  <c r="AJ55" i="101"/>
  <c r="AJ59" i="101"/>
  <c r="AJ35" i="101"/>
  <c r="AJ36" i="101"/>
  <c r="BG30" i="101"/>
  <c r="BG33" i="101"/>
  <c r="BG29" i="101"/>
  <c r="BG31" i="101"/>
  <c r="BG27" i="101"/>
  <c r="BG32" i="101"/>
  <c r="BG28" i="101"/>
  <c r="BG34" i="101"/>
  <c r="BG58" i="101"/>
  <c r="BG53" i="101"/>
  <c r="BG54" i="101"/>
  <c r="BG56" i="101"/>
  <c r="BG55" i="101"/>
  <c r="BG57" i="101"/>
  <c r="BG36" i="101"/>
  <c r="BG60" i="101"/>
  <c r="AC52" i="101"/>
  <c r="BG52" i="97"/>
  <c r="BG26" i="97"/>
  <c r="AL31" i="97"/>
  <c r="AL30" i="97"/>
  <c r="AL33" i="97"/>
  <c r="AL29" i="97"/>
  <c r="AL32" i="97"/>
  <c r="AL28" i="97"/>
  <c r="AL34" i="97"/>
  <c r="AL27" i="97"/>
  <c r="AL58" i="97"/>
  <c r="AL35" i="97"/>
  <c r="AB26" i="97"/>
  <c r="AG26" i="97"/>
  <c r="AE26" i="101"/>
  <c r="AB29" i="101"/>
  <c r="AB31" i="101"/>
  <c r="AB32" i="101"/>
  <c r="AB33" i="101"/>
  <c r="AB34" i="101"/>
  <c r="AB30" i="101"/>
  <c r="AB27" i="101"/>
  <c r="AB28" i="101"/>
  <c r="AB58" i="101"/>
  <c r="AB59" i="101"/>
  <c r="AB35" i="101"/>
  <c r="AB36" i="101"/>
  <c r="AH52" i="101"/>
  <c r="AL36" i="101"/>
  <c r="AG52" i="97"/>
  <c r="AG60" i="101"/>
  <c r="AJ26" i="101" l="1"/>
  <c r="AL28" i="101"/>
  <c r="AL29" i="101"/>
  <c r="AL33" i="101"/>
  <c r="AL30" i="101"/>
  <c r="AL34" i="101"/>
  <c r="AL32" i="101"/>
  <c r="AL31" i="101"/>
  <c r="AL27" i="101"/>
  <c r="AL58" i="101"/>
  <c r="AL35" i="101"/>
  <c r="AL59" i="101"/>
  <c r="AB26" i="101"/>
  <c r="BG52" i="101"/>
  <c r="AM36" i="97"/>
  <c r="BG26" i="101"/>
  <c r="AG26" i="101"/>
  <c r="AL26" i="97"/>
  <c r="AJ52" i="101"/>
  <c r="AG52" i="101"/>
  <c r="AM36" i="101" l="1"/>
  <c r="AL26" i="101"/>
  <c r="AM60" i="97"/>
  <c r="AM27" i="97"/>
  <c r="AM28" i="97"/>
  <c r="AM29" i="97"/>
  <c r="AM32" i="97"/>
  <c r="AM31" i="97"/>
  <c r="AM30" i="97"/>
  <c r="AM34" i="97"/>
  <c r="AM33" i="97"/>
  <c r="AM58" i="97"/>
  <c r="AM54" i="97"/>
  <c r="AM55" i="97"/>
  <c r="AM57" i="97"/>
  <c r="AM53" i="97"/>
  <c r="AM56" i="97"/>
  <c r="AM35" i="97"/>
  <c r="AM59" i="97"/>
  <c r="AM60" i="101" l="1"/>
  <c r="AO36" i="97"/>
  <c r="AM52" i="97"/>
  <c r="AN28" i="97"/>
  <c r="AN34" i="97"/>
  <c r="AN31" i="97"/>
  <c r="AN30" i="97"/>
  <c r="AN29" i="97"/>
  <c r="AN32" i="97"/>
  <c r="AN33" i="97"/>
  <c r="AN58" i="97"/>
  <c r="AN27" i="97"/>
  <c r="AN54" i="97"/>
  <c r="AN57" i="97"/>
  <c r="AN55" i="97"/>
  <c r="AN53" i="97"/>
  <c r="AN56" i="97"/>
  <c r="AN35" i="97"/>
  <c r="AN59" i="97"/>
  <c r="AO32" i="97"/>
  <c r="AO34" i="97"/>
  <c r="AO33" i="97"/>
  <c r="AO31" i="97"/>
  <c r="AO30" i="97"/>
  <c r="AO29" i="97"/>
  <c r="AO28" i="97"/>
  <c r="AO27" i="97"/>
  <c r="AO58" i="97"/>
  <c r="AO57" i="97"/>
  <c r="AO54" i="97"/>
  <c r="AO53" i="97"/>
  <c r="AO55" i="97"/>
  <c r="AO56" i="97"/>
  <c r="AO35" i="97"/>
  <c r="AO59" i="97"/>
  <c r="AO60" i="97"/>
  <c r="AN60" i="97"/>
  <c r="AM26" i="97"/>
  <c r="AM32" i="101"/>
  <c r="AM30" i="101"/>
  <c r="AM27" i="101"/>
  <c r="AM34" i="101"/>
  <c r="AM29" i="101"/>
  <c r="AM31" i="101"/>
  <c r="AM28" i="101"/>
  <c r="AM33" i="101"/>
  <c r="AM58" i="101"/>
  <c r="AM57" i="101"/>
  <c r="AM55" i="101"/>
  <c r="AM56" i="101"/>
  <c r="AM53" i="101"/>
  <c r="AM54" i="101"/>
  <c r="AM59" i="101"/>
  <c r="AM35" i="101"/>
  <c r="AN36" i="97"/>
  <c r="AN52" i="97" l="1"/>
  <c r="AN28" i="101"/>
  <c r="AN34" i="101"/>
  <c r="AN32" i="101"/>
  <c r="AN27" i="101"/>
  <c r="AN30" i="101"/>
  <c r="AN31" i="101"/>
  <c r="AN29" i="101"/>
  <c r="AN33" i="101"/>
  <c r="AN58" i="101"/>
  <c r="AN53" i="101"/>
  <c r="AN56" i="101"/>
  <c r="AN54" i="101"/>
  <c r="AN57" i="101"/>
  <c r="AN55" i="101"/>
  <c r="AN35" i="101"/>
  <c r="AN59" i="101"/>
  <c r="AM52" i="101"/>
  <c r="AM26" i="101"/>
  <c r="AN36" i="101"/>
  <c r="AN26" i="97"/>
  <c r="AO34" i="101"/>
  <c r="AO32" i="101"/>
  <c r="AO29" i="101"/>
  <c r="AO30" i="101"/>
  <c r="AO27" i="101"/>
  <c r="AO31" i="101"/>
  <c r="AO28" i="101"/>
  <c r="AO33" i="101"/>
  <c r="AO58" i="101"/>
  <c r="AO54" i="101"/>
  <c r="AO57" i="101"/>
  <c r="AO56" i="101"/>
  <c r="AO53" i="101"/>
  <c r="AO55" i="101"/>
  <c r="AO35" i="101"/>
  <c r="AO59" i="101"/>
  <c r="AO60" i="101"/>
  <c r="AO36" i="101"/>
  <c r="AO52" i="97"/>
  <c r="AO26" i="97"/>
  <c r="AN60" i="101"/>
  <c r="AO52" i="101" l="1"/>
  <c r="AO26" i="101"/>
  <c r="AQ60" i="97"/>
  <c r="AN52" i="101"/>
  <c r="AQ34" i="97"/>
  <c r="AQ30" i="97"/>
  <c r="AQ33" i="97"/>
  <c r="AQ31" i="97"/>
  <c r="AQ28" i="97"/>
  <c r="AQ32" i="97"/>
  <c r="AQ29" i="97"/>
  <c r="AQ27" i="97"/>
  <c r="AQ58" i="97"/>
  <c r="AQ53" i="97"/>
  <c r="AQ55" i="97"/>
  <c r="AQ57" i="97"/>
  <c r="AQ56" i="97"/>
  <c r="AQ54" i="97"/>
  <c r="AQ35" i="97"/>
  <c r="AQ59" i="97"/>
  <c r="AN26" i="101"/>
  <c r="AQ36" i="97"/>
  <c r="AR36" i="97" l="1"/>
  <c r="AQ31" i="101"/>
  <c r="AQ33" i="101"/>
  <c r="AQ34" i="101"/>
  <c r="AQ32" i="101"/>
  <c r="AQ27" i="101"/>
  <c r="AQ28" i="101"/>
  <c r="AQ30" i="101"/>
  <c r="AQ58" i="101"/>
  <c r="AQ29" i="101"/>
  <c r="AQ56" i="101"/>
  <c r="AQ57" i="101"/>
  <c r="AQ55" i="101"/>
  <c r="AQ53" i="101"/>
  <c r="AQ54" i="101"/>
  <c r="AQ35" i="101"/>
  <c r="AQ59" i="101"/>
  <c r="AR30" i="97"/>
  <c r="AR28" i="97"/>
  <c r="AR33" i="97"/>
  <c r="AR34" i="97"/>
  <c r="AR31" i="97"/>
  <c r="AR29" i="97"/>
  <c r="AR32" i="97"/>
  <c r="AR27" i="97"/>
  <c r="AR58" i="97"/>
  <c r="AR53" i="97"/>
  <c r="AR54" i="97"/>
  <c r="AR55" i="97"/>
  <c r="AR56" i="97"/>
  <c r="AR57" i="97"/>
  <c r="AR35" i="97"/>
  <c r="AR59" i="97"/>
  <c r="AQ52" i="97"/>
  <c r="AR60" i="97"/>
  <c r="AQ60" i="101"/>
  <c r="AQ36" i="101"/>
  <c r="AQ26" i="97"/>
  <c r="AR36" i="101"/>
  <c r="AQ52" i="101" l="1"/>
  <c r="AQ26" i="101"/>
  <c r="AS30" i="97"/>
  <c r="AS33" i="97"/>
  <c r="AS34" i="97"/>
  <c r="AS32" i="97"/>
  <c r="AS29" i="97"/>
  <c r="AS28" i="97"/>
  <c r="AS31" i="97"/>
  <c r="AS27" i="97"/>
  <c r="AS58" i="97"/>
  <c r="AS55" i="97"/>
  <c r="AS54" i="97"/>
  <c r="AS56" i="97"/>
  <c r="AS57" i="97"/>
  <c r="AS53" i="97"/>
  <c r="AS35" i="97"/>
  <c r="AS59" i="97"/>
  <c r="AS60" i="97"/>
  <c r="AR31" i="101"/>
  <c r="AR32" i="101"/>
  <c r="AR33" i="101"/>
  <c r="AR27" i="101"/>
  <c r="AR29" i="101"/>
  <c r="AR30" i="101"/>
  <c r="AR34" i="101"/>
  <c r="AR58" i="101"/>
  <c r="AR28" i="101"/>
  <c r="AR55" i="101"/>
  <c r="AR56" i="101"/>
  <c r="AR53" i="101"/>
  <c r="AR54" i="101"/>
  <c r="AR57" i="101"/>
  <c r="AR35" i="101"/>
  <c r="AR59" i="101"/>
  <c r="AR26" i="97"/>
  <c r="AR60" i="101"/>
  <c r="AR52" i="97"/>
  <c r="AS36" i="97"/>
  <c r="AS30" i="101" l="1"/>
  <c r="AS28" i="101"/>
  <c r="AS32" i="101"/>
  <c r="AS34" i="101"/>
  <c r="AS29" i="101"/>
  <c r="AS33" i="101"/>
  <c r="AS31" i="101"/>
  <c r="AS58" i="101"/>
  <c r="AS27" i="101"/>
  <c r="AS55" i="101"/>
  <c r="AS54" i="101"/>
  <c r="AS56" i="101"/>
  <c r="AS57" i="101"/>
  <c r="AS53" i="101"/>
  <c r="AS35" i="101"/>
  <c r="AS59" i="101"/>
  <c r="AT60" i="97"/>
  <c r="AT36" i="97"/>
  <c r="AS60" i="101"/>
  <c r="AS52" i="97"/>
  <c r="AS36" i="101"/>
  <c r="AT29" i="97"/>
  <c r="AT32" i="97"/>
  <c r="AT33" i="97"/>
  <c r="AT34" i="97"/>
  <c r="AT28" i="97"/>
  <c r="AT31" i="97"/>
  <c r="AT30" i="97"/>
  <c r="AT58" i="97"/>
  <c r="AT27" i="97"/>
  <c r="AT53" i="97"/>
  <c r="AT56" i="97"/>
  <c r="AT57" i="97"/>
  <c r="AT54" i="97"/>
  <c r="AT55" i="97"/>
  <c r="AT35" i="97"/>
  <c r="AT59" i="97"/>
  <c r="AR52" i="101"/>
  <c r="AR26" i="101"/>
  <c r="AS26" i="97"/>
  <c r="AT26" i="97" l="1"/>
  <c r="AS26" i="101"/>
  <c r="AT31" i="101"/>
  <c r="AT29" i="101"/>
  <c r="AT33" i="101"/>
  <c r="AT34" i="101"/>
  <c r="AT32" i="101"/>
  <c r="AT28" i="101"/>
  <c r="AT30" i="101"/>
  <c r="AT27" i="101"/>
  <c r="AT58" i="101"/>
  <c r="AT53" i="101"/>
  <c r="AT56" i="101"/>
  <c r="AT57" i="101"/>
  <c r="AT55" i="101"/>
  <c r="AT54" i="101"/>
  <c r="AT35" i="101"/>
  <c r="AT59" i="101"/>
  <c r="AU36" i="97"/>
  <c r="AV32" i="97"/>
  <c r="AV30" i="97"/>
  <c r="AV29" i="97"/>
  <c r="AV27" i="97"/>
  <c r="AV34" i="97"/>
  <c r="AV28" i="97"/>
  <c r="AV31" i="97"/>
  <c r="AV33" i="97"/>
  <c r="AV58" i="97"/>
  <c r="AV56" i="97"/>
  <c r="AV35" i="97"/>
  <c r="AV55" i="97"/>
  <c r="AV53" i="97"/>
  <c r="AV57" i="97"/>
  <c r="AV54" i="97"/>
  <c r="AV59" i="97"/>
  <c r="AS52" i="101"/>
  <c r="AU34" i="97"/>
  <c r="AU29" i="97"/>
  <c r="AU33" i="97"/>
  <c r="AU28" i="97"/>
  <c r="AU32" i="97"/>
  <c r="AU31" i="97"/>
  <c r="AU30" i="97"/>
  <c r="AU27" i="97"/>
  <c r="AU58" i="97"/>
  <c r="AU55" i="97"/>
  <c r="AU56" i="97"/>
  <c r="AU54" i="97"/>
  <c r="AU53" i="97"/>
  <c r="AU57" i="97"/>
  <c r="AU35" i="97"/>
  <c r="AU59" i="97"/>
  <c r="AV60" i="97"/>
  <c r="AT36" i="101"/>
  <c r="AT52" i="97"/>
  <c r="AT60" i="101"/>
  <c r="AU60" i="97"/>
  <c r="AV36" i="97"/>
  <c r="AT52" i="101" l="1"/>
  <c r="AU60" i="101"/>
  <c r="AV52" i="97"/>
  <c r="AW34" i="97"/>
  <c r="AW28" i="97"/>
  <c r="AW33" i="97"/>
  <c r="AW31" i="97"/>
  <c r="AW29" i="97"/>
  <c r="AW27" i="97"/>
  <c r="AW30" i="97"/>
  <c r="AW32" i="97"/>
  <c r="AW58" i="97"/>
  <c r="AW56" i="97"/>
  <c r="AW53" i="97"/>
  <c r="AW54" i="97"/>
  <c r="AW55" i="97"/>
  <c r="AW57" i="97"/>
  <c r="AW59" i="97"/>
  <c r="AW35" i="97"/>
  <c r="AW36" i="101"/>
  <c r="AV28" i="101"/>
  <c r="AV31" i="101"/>
  <c r="AV27" i="101"/>
  <c r="AV34" i="101"/>
  <c r="AV29" i="101"/>
  <c r="AV32" i="101"/>
  <c r="AV30" i="101"/>
  <c r="AV33" i="101"/>
  <c r="AV58" i="101"/>
  <c r="AV53" i="101"/>
  <c r="AV56" i="101"/>
  <c r="AV57" i="101"/>
  <c r="AV54" i="101"/>
  <c r="AV35" i="101"/>
  <c r="AV55" i="101"/>
  <c r="AV59" i="101"/>
  <c r="AV36" i="101"/>
  <c r="AU29" i="101"/>
  <c r="AU34" i="101"/>
  <c r="AU33" i="101"/>
  <c r="AU31" i="101"/>
  <c r="AU28" i="101"/>
  <c r="AU30" i="101"/>
  <c r="AU32" i="101"/>
  <c r="AU27" i="101"/>
  <c r="AU54" i="101"/>
  <c r="AU58" i="101"/>
  <c r="AU53" i="101"/>
  <c r="AU56" i="101"/>
  <c r="AU55" i="101"/>
  <c r="AU57" i="101"/>
  <c r="AU35" i="101"/>
  <c r="AU59" i="101"/>
  <c r="AV60" i="101"/>
  <c r="AU52" i="97"/>
  <c r="AV26" i="97"/>
  <c r="AW60" i="97"/>
  <c r="AW36" i="97"/>
  <c r="AU26" i="97"/>
  <c r="AU36" i="101"/>
  <c r="AT26" i="101"/>
  <c r="AW60" i="101" l="1"/>
  <c r="AV52" i="101"/>
  <c r="AW52" i="97"/>
  <c r="AU26" i="101"/>
  <c r="AW32" i="101"/>
  <c r="AW30" i="101"/>
  <c r="AW31" i="101"/>
  <c r="AW33" i="101"/>
  <c r="AW28" i="101"/>
  <c r="AW34" i="101"/>
  <c r="AW29" i="101"/>
  <c r="AW27" i="101"/>
  <c r="AW58" i="101"/>
  <c r="AW53" i="101"/>
  <c r="AW55" i="101"/>
  <c r="AW54" i="101"/>
  <c r="AW56" i="101"/>
  <c r="AW57" i="101"/>
  <c r="AW35" i="101"/>
  <c r="AW59" i="101"/>
  <c r="AW26" i="97"/>
  <c r="AU52" i="101"/>
  <c r="AV26" i="101"/>
  <c r="AY36" i="97" l="1"/>
  <c r="AX36" i="97"/>
  <c r="AX60" i="97"/>
  <c r="AW52" i="101"/>
  <c r="AY36" i="101"/>
  <c r="AW26" i="101"/>
  <c r="AX29" i="97"/>
  <c r="AX28" i="97"/>
  <c r="AX32" i="97"/>
  <c r="AX30" i="97"/>
  <c r="AX34" i="97"/>
  <c r="AX31" i="97"/>
  <c r="AX33" i="97"/>
  <c r="AX58" i="97"/>
  <c r="AX27" i="97"/>
  <c r="AX53" i="97"/>
  <c r="AX57" i="97"/>
  <c r="AX54" i="97"/>
  <c r="AX56" i="97"/>
  <c r="AX55" i="97"/>
  <c r="AX35" i="97"/>
  <c r="AX59" i="97"/>
  <c r="AY60" i="97"/>
  <c r="AX36" i="101"/>
  <c r="AY34" i="97"/>
  <c r="AY28" i="97"/>
  <c r="AY27" i="97"/>
  <c r="AY32" i="97"/>
  <c r="AY33" i="97"/>
  <c r="AY31" i="97"/>
  <c r="AY29" i="97"/>
  <c r="AY30" i="97"/>
  <c r="AY58" i="97"/>
  <c r="AY57" i="97"/>
  <c r="AY55" i="97"/>
  <c r="AY54" i="97"/>
  <c r="AY53" i="97"/>
  <c r="AY56" i="97"/>
  <c r="AY35" i="97"/>
  <c r="AY59" i="97"/>
  <c r="AY52" i="97" l="1"/>
  <c r="AX26" i="97"/>
  <c r="AX60" i="101"/>
  <c r="AZ60" i="97"/>
  <c r="AZ36" i="97"/>
  <c r="AX52" i="97"/>
  <c r="AY34" i="101"/>
  <c r="AY31" i="101"/>
  <c r="AY33" i="101"/>
  <c r="AY32" i="101"/>
  <c r="AY28" i="101"/>
  <c r="AY29" i="101"/>
  <c r="AY30" i="101"/>
  <c r="AY58" i="101"/>
  <c r="AY27" i="101"/>
  <c r="AY57" i="101"/>
  <c r="AY55" i="101"/>
  <c r="AY53" i="101"/>
  <c r="AY54" i="101"/>
  <c r="AY56" i="101"/>
  <c r="AY35" i="101"/>
  <c r="AY59" i="101"/>
  <c r="AZ58" i="97"/>
  <c r="AZ29" i="97"/>
  <c r="AZ27" i="97"/>
  <c r="AZ31" i="97"/>
  <c r="AZ32" i="97"/>
  <c r="AZ34" i="97"/>
  <c r="AZ33" i="97"/>
  <c r="AZ30" i="97"/>
  <c r="AZ28" i="97"/>
  <c r="AZ53" i="97"/>
  <c r="AZ56" i="97"/>
  <c r="AZ55" i="97"/>
  <c r="AZ57" i="97"/>
  <c r="AZ54" i="97"/>
  <c r="AZ35" i="97"/>
  <c r="AZ59" i="97"/>
  <c r="AZ36" i="101"/>
  <c r="AY26" i="97"/>
  <c r="AX28" i="101"/>
  <c r="AX33" i="101"/>
  <c r="AX58" i="101"/>
  <c r="AX30" i="101"/>
  <c r="AX29" i="101"/>
  <c r="AX34" i="101"/>
  <c r="AX31" i="101"/>
  <c r="AX27" i="101"/>
  <c r="AX32" i="101"/>
  <c r="AX55" i="101"/>
  <c r="AX54" i="101"/>
  <c r="AX56" i="101"/>
  <c r="AX57" i="101"/>
  <c r="AX53" i="101"/>
  <c r="AX35" i="101"/>
  <c r="AX59" i="101"/>
  <c r="AY60" i="101"/>
  <c r="AX52" i="101" l="1"/>
  <c r="BA36" i="97"/>
  <c r="AZ60" i="101"/>
  <c r="AY52" i="101"/>
  <c r="BA33" i="97"/>
  <c r="BA29" i="97"/>
  <c r="BA34" i="97"/>
  <c r="BA32" i="97"/>
  <c r="BA27" i="97"/>
  <c r="BA30" i="97"/>
  <c r="BA31" i="97"/>
  <c r="BA28" i="97"/>
  <c r="BA58" i="97"/>
  <c r="BA56" i="97"/>
  <c r="BA57" i="97"/>
  <c r="BA53" i="97"/>
  <c r="BA55" i="97"/>
  <c r="BA54" i="97"/>
  <c r="BA35" i="97"/>
  <c r="BA59" i="97"/>
  <c r="AZ30" i="101"/>
  <c r="AZ31" i="101"/>
  <c r="AZ27" i="101"/>
  <c r="AZ32" i="101"/>
  <c r="AZ33" i="101"/>
  <c r="AZ29" i="101"/>
  <c r="AZ34" i="101"/>
  <c r="AZ28" i="101"/>
  <c r="AZ58" i="101"/>
  <c r="AZ53" i="101"/>
  <c r="AZ56" i="101"/>
  <c r="AZ55" i="101"/>
  <c r="AZ57" i="101"/>
  <c r="AZ54" i="101"/>
  <c r="AZ35" i="101"/>
  <c r="AZ59" i="101"/>
  <c r="BA60" i="97"/>
  <c r="AX26" i="101"/>
  <c r="AZ26" i="97"/>
  <c r="AZ52" i="97"/>
  <c r="AY26" i="101"/>
  <c r="BA27" i="101" l="1"/>
  <c r="BA33" i="101"/>
  <c r="BA29" i="101"/>
  <c r="BA31" i="101"/>
  <c r="BA34" i="101"/>
  <c r="BA32" i="101"/>
  <c r="BA30" i="101"/>
  <c r="BA28" i="101"/>
  <c r="BA58" i="101"/>
  <c r="BA53" i="101"/>
  <c r="BA57" i="101"/>
  <c r="BA56" i="101"/>
  <c r="BA54" i="101"/>
  <c r="BA55" i="101"/>
  <c r="BA35" i="101"/>
  <c r="BA59" i="101"/>
  <c r="BB36" i="101"/>
  <c r="BB29" i="97"/>
  <c r="BB30" i="97"/>
  <c r="BB33" i="97"/>
  <c r="BB28" i="97"/>
  <c r="BB31" i="97"/>
  <c r="BB32" i="97"/>
  <c r="BB34" i="97"/>
  <c r="BB27" i="97"/>
  <c r="BB58" i="97"/>
  <c r="BB53" i="97"/>
  <c r="BB57" i="97"/>
  <c r="BB55" i="97"/>
  <c r="BB56" i="97"/>
  <c r="BB54" i="97"/>
  <c r="BB35" i="97"/>
  <c r="BB59" i="97"/>
  <c r="BB60" i="97"/>
  <c r="BA36" i="101"/>
  <c r="AZ26" i="101"/>
  <c r="BA26" i="97"/>
  <c r="BA60" i="101"/>
  <c r="BB36" i="97"/>
  <c r="AZ52" i="101"/>
  <c r="BA52" i="97"/>
  <c r="BC36" i="97" l="1"/>
  <c r="BB60" i="101"/>
  <c r="BA52" i="101"/>
  <c r="BC60" i="97"/>
  <c r="BC28" i="97"/>
  <c r="BC31" i="97"/>
  <c r="BC34" i="97"/>
  <c r="BC30" i="97"/>
  <c r="BC32" i="97"/>
  <c r="BC29" i="97"/>
  <c r="BC33" i="97"/>
  <c r="BC27" i="97"/>
  <c r="BC58" i="97"/>
  <c r="BC56" i="97"/>
  <c r="BC57" i="97"/>
  <c r="BC53" i="97"/>
  <c r="BC54" i="97"/>
  <c r="BC55" i="97"/>
  <c r="BC35" i="97"/>
  <c r="BC59" i="97"/>
  <c r="BB52" i="97"/>
  <c r="BB30" i="101"/>
  <c r="BB33" i="101"/>
  <c r="BB29" i="101"/>
  <c r="BB27" i="101"/>
  <c r="BB34" i="101"/>
  <c r="BB31" i="101"/>
  <c r="BB32" i="101"/>
  <c r="BB28" i="101"/>
  <c r="BB58" i="101"/>
  <c r="BB57" i="101"/>
  <c r="BB53" i="101"/>
  <c r="BB55" i="101"/>
  <c r="BB56" i="101"/>
  <c r="BB54" i="101"/>
  <c r="BB35" i="101"/>
  <c r="BB59" i="101"/>
  <c r="BA26" i="101"/>
  <c r="BB26" i="97"/>
  <c r="AB53" i="101"/>
  <c r="AB55" i="97"/>
  <c r="AB54" i="97"/>
  <c r="AB56" i="101"/>
  <c r="AB57" i="97"/>
  <c r="BB52" i="101" l="1"/>
  <c r="BD36" i="97"/>
  <c r="BC60" i="101"/>
  <c r="BD60" i="97"/>
  <c r="BC29" i="101"/>
  <c r="BC30" i="101"/>
  <c r="BC34" i="101"/>
  <c r="BC32" i="101"/>
  <c r="BC31" i="101"/>
  <c r="BC27" i="101"/>
  <c r="BC28" i="101"/>
  <c r="BC33" i="101"/>
  <c r="BC58" i="101"/>
  <c r="BC55" i="101"/>
  <c r="BC53" i="101"/>
  <c r="BC57" i="101"/>
  <c r="BC54" i="101"/>
  <c r="BC56" i="101"/>
  <c r="BC35" i="101"/>
  <c r="BC59" i="101"/>
  <c r="BC36" i="101"/>
  <c r="BC52" i="97"/>
  <c r="BC26" i="97"/>
  <c r="BB26" i="101"/>
  <c r="BD30" i="97"/>
  <c r="BD29" i="97"/>
  <c r="BD34" i="97"/>
  <c r="BD31" i="97"/>
  <c r="BD32" i="97"/>
  <c r="BD28" i="97"/>
  <c r="BD33" i="97"/>
  <c r="BD27" i="97"/>
  <c r="BD58" i="97"/>
  <c r="BD53" i="97"/>
  <c r="BD57" i="97"/>
  <c r="BD56" i="97"/>
  <c r="BD54" i="97"/>
  <c r="BD55" i="97"/>
  <c r="BD35" i="97"/>
  <c r="BD59" i="97"/>
  <c r="AB56" i="97"/>
  <c r="AB54" i="101"/>
  <c r="AB57" i="101"/>
  <c r="AB55" i="101"/>
  <c r="AB53" i="97"/>
  <c r="BD60" i="101" l="1"/>
  <c r="BE36" i="97"/>
  <c r="AB52" i="101"/>
  <c r="BC26" i="101"/>
  <c r="AB52" i="97"/>
  <c r="BD26" i="97"/>
  <c r="BE32" i="97"/>
  <c r="BE33" i="97"/>
  <c r="BE31" i="97"/>
  <c r="BE27" i="97"/>
  <c r="BE34" i="97"/>
  <c r="BE30" i="97"/>
  <c r="BE29" i="97"/>
  <c r="BE28" i="97"/>
  <c r="BE53" i="97"/>
  <c r="BE58" i="97"/>
  <c r="BE56" i="97"/>
  <c r="BE54" i="97"/>
  <c r="BE57" i="97"/>
  <c r="BE55" i="97"/>
  <c r="BE35" i="97"/>
  <c r="BE59" i="97"/>
  <c r="BD29" i="101"/>
  <c r="BD33" i="101"/>
  <c r="BD31" i="101"/>
  <c r="BD28" i="101"/>
  <c r="BD34" i="101"/>
  <c r="BD30" i="101"/>
  <c r="BD27" i="101"/>
  <c r="BD32" i="101"/>
  <c r="BD58" i="101"/>
  <c r="BD54" i="101"/>
  <c r="BD55" i="101"/>
  <c r="BD53" i="101"/>
  <c r="BD56" i="101"/>
  <c r="BD57" i="101"/>
  <c r="BD35" i="101"/>
  <c r="BD59" i="101"/>
  <c r="BC52" i="101"/>
  <c r="BE60" i="97"/>
  <c r="BD52" i="97"/>
  <c r="BD36" i="101"/>
  <c r="AL53" i="97"/>
  <c r="AL54" i="101"/>
  <c r="AL55" i="97"/>
  <c r="AL56" i="101"/>
  <c r="AL57" i="97"/>
  <c r="BF60" i="97" l="1"/>
  <c r="BD52" i="101"/>
  <c r="BE28" i="101"/>
  <c r="BE34" i="101"/>
  <c r="BE33" i="101"/>
  <c r="BE31" i="101"/>
  <c r="BE32" i="101"/>
  <c r="BE29" i="101"/>
  <c r="BE30" i="101"/>
  <c r="BE27" i="101"/>
  <c r="BE58" i="101"/>
  <c r="BE56" i="101"/>
  <c r="BE54" i="101"/>
  <c r="BE57" i="101"/>
  <c r="BE53" i="101"/>
  <c r="BE55" i="101"/>
  <c r="BE35" i="101"/>
  <c r="BE59" i="101"/>
  <c r="BF36" i="97"/>
  <c r="BD26" i="101"/>
  <c r="BE52" i="97"/>
  <c r="BF28" i="97"/>
  <c r="BF33" i="97"/>
  <c r="BF27" i="97"/>
  <c r="BF31" i="97"/>
  <c r="BF34" i="97"/>
  <c r="BF30" i="97"/>
  <c r="BF32" i="97"/>
  <c r="BF29" i="97"/>
  <c r="BF53" i="97"/>
  <c r="BF56" i="97"/>
  <c r="BF57" i="97"/>
  <c r="BF54" i="97"/>
  <c r="BF55" i="97"/>
  <c r="BF58" i="97"/>
  <c r="BF35" i="97"/>
  <c r="BF59" i="97"/>
  <c r="BE26" i="97"/>
  <c r="BE60" i="101"/>
  <c r="BE36" i="101"/>
  <c r="AL54" i="97"/>
  <c r="AL57" i="101"/>
  <c r="AL56" i="97"/>
  <c r="AL55" i="101"/>
  <c r="AL53" i="101"/>
  <c r="AL52" i="101" l="1"/>
  <c r="AL52" i="97"/>
  <c r="BF52" i="97"/>
  <c r="BF32" i="101"/>
  <c r="BF29" i="101"/>
  <c r="BF34" i="101"/>
  <c r="BF30" i="101"/>
  <c r="BF33" i="101"/>
  <c r="BF31" i="101"/>
  <c r="BF28" i="101"/>
  <c r="BF27" i="101"/>
  <c r="BF57" i="101"/>
  <c r="BF56" i="101"/>
  <c r="BF58" i="101"/>
  <c r="BF54" i="101"/>
  <c r="BF53" i="101"/>
  <c r="BF55" i="101"/>
  <c r="BF35" i="101"/>
  <c r="BF59" i="101"/>
  <c r="BF36" i="101"/>
  <c r="BF60" i="101"/>
  <c r="BE52" i="101"/>
  <c r="BF26" i="97"/>
  <c r="BE26" i="101"/>
  <c r="BF52" i="101" l="1"/>
  <c r="BF26" i="101"/>
</calcChain>
</file>

<file path=xl/sharedStrings.xml><?xml version="1.0" encoding="utf-8"?>
<sst xmlns="http://schemas.openxmlformats.org/spreadsheetml/2006/main" count="2326" uniqueCount="1095">
  <si>
    <t>Total</t>
  </si>
  <si>
    <t>GWP</t>
  </si>
  <si>
    <t>Note</t>
    <phoneticPr fontId="10"/>
  </si>
  <si>
    <t>LPG</t>
  </si>
  <si>
    <t>Total</t>
    <phoneticPr fontId="10"/>
  </si>
  <si>
    <t>0.Contents</t>
    <phoneticPr fontId="10"/>
  </si>
  <si>
    <t>1,000,000,000,000 g</t>
    <phoneticPr fontId="10"/>
  </si>
  <si>
    <t>1 Mt</t>
    <phoneticPr fontId="10"/>
  </si>
  <si>
    <t>1,000,000,000 g</t>
    <phoneticPr fontId="10"/>
  </si>
  <si>
    <t>1 kt</t>
    <phoneticPr fontId="10"/>
  </si>
  <si>
    <t>1,000,000 g</t>
    <phoneticPr fontId="10"/>
  </si>
  <si>
    <t>1 t</t>
    <phoneticPr fontId="10"/>
  </si>
  <si>
    <t>1,000 g</t>
    <phoneticPr fontId="10"/>
  </si>
  <si>
    <t>―</t>
    <phoneticPr fontId="10"/>
  </si>
  <si>
    <t>1 g</t>
    <phoneticPr fontId="10"/>
  </si>
  <si>
    <t>HFCs</t>
    <phoneticPr fontId="10"/>
  </si>
  <si>
    <t>PFCs</t>
    <phoneticPr fontId="10"/>
  </si>
  <si>
    <t xml:space="preserve"> </t>
    <phoneticPr fontId="10"/>
  </si>
  <si>
    <r>
      <rPr>
        <sz val="11"/>
        <rFont val="ＭＳ 明朝"/>
        <family val="1"/>
        <charset val="128"/>
      </rPr>
      <t>備考</t>
    </r>
    <rPh sb="0" eb="2">
      <t>ビコウ</t>
    </rPh>
    <phoneticPr fontId="10"/>
  </si>
  <si>
    <t>1 Tg</t>
    <phoneticPr fontId="10"/>
  </si>
  <si>
    <t>1 Gg</t>
    <phoneticPr fontId="10"/>
  </si>
  <si>
    <t>1 Mg</t>
    <phoneticPr fontId="10"/>
  </si>
  <si>
    <t>1 kg</t>
    <phoneticPr fontId="10"/>
  </si>
  <si>
    <r>
      <rPr>
        <sz val="11"/>
        <rFont val="ＭＳ 明朝"/>
        <family val="1"/>
        <charset val="128"/>
      </rPr>
      <t>合計</t>
    </r>
    <rPh sb="0" eb="2">
      <t>ゴウケイ</t>
    </rPh>
    <phoneticPr fontId="10"/>
  </si>
  <si>
    <r>
      <rPr>
        <sz val="11"/>
        <rFont val="ＭＳ 明朝"/>
        <family val="1"/>
        <charset val="128"/>
      </rPr>
      <t>合計</t>
    </r>
    <rPh sb="0" eb="2">
      <t>ゴウケイ</t>
    </rPh>
    <phoneticPr fontId="11"/>
  </si>
  <si>
    <r>
      <t xml:space="preserve">F-gas </t>
    </r>
    <r>
      <rPr>
        <sz val="11"/>
        <rFont val="ＭＳ 明朝"/>
        <family val="1"/>
        <charset val="128"/>
      </rPr>
      <t>合計</t>
    </r>
    <phoneticPr fontId="10"/>
  </si>
  <si>
    <r>
      <rPr>
        <sz val="11"/>
        <rFont val="ＭＳ 明朝"/>
        <family val="1"/>
        <charset val="128"/>
      </rPr>
      <t>温室効果ガス</t>
    </r>
  </si>
  <si>
    <r>
      <rPr>
        <sz val="11"/>
        <rFont val="ＭＳ 明朝"/>
        <family val="1"/>
        <charset val="128"/>
      </rPr>
      <t>エネルギー起源</t>
    </r>
    <rPh sb="5" eb="7">
      <t>キゲン</t>
    </rPh>
    <phoneticPr fontId="9"/>
  </si>
  <si>
    <r>
      <rPr>
        <sz val="12"/>
        <rFont val="ＭＳ 明朝"/>
        <family val="1"/>
        <charset val="128"/>
      </rPr>
      <t>代替フロン等４ガス</t>
    </r>
    <rPh sb="0" eb="2">
      <t>ダイタイ</t>
    </rPh>
    <rPh sb="5" eb="6">
      <t>トウ</t>
    </rPh>
    <phoneticPr fontId="9"/>
  </si>
  <si>
    <r>
      <rPr>
        <sz val="11"/>
        <rFont val="ＭＳ 明朝"/>
        <family val="1"/>
        <charset val="128"/>
      </rPr>
      <t>計</t>
    </r>
  </si>
  <si>
    <t>-</t>
    <phoneticPr fontId="10"/>
  </si>
  <si>
    <r>
      <rPr>
        <sz val="11"/>
        <rFont val="ＭＳ 明朝"/>
        <family val="1"/>
        <charset val="128"/>
      </rPr>
      <t>内容</t>
    </r>
    <rPh sb="0" eb="2">
      <t>ナイヨウ</t>
    </rPh>
    <phoneticPr fontId="10"/>
  </si>
  <si>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10"/>
  </si>
  <si>
    <r>
      <rPr>
        <sz val="12"/>
        <rFont val="ＭＳ 明朝"/>
        <family val="1"/>
        <charset val="128"/>
      </rPr>
      <t>温室効果ガス</t>
    </r>
    <rPh sb="0" eb="2">
      <t>オンシツ</t>
    </rPh>
    <rPh sb="2" eb="4">
      <t>コウカ</t>
    </rPh>
    <phoneticPr fontId="9"/>
  </si>
  <si>
    <r>
      <rPr>
        <sz val="12"/>
        <rFont val="ＭＳ 明朝"/>
        <family val="1"/>
        <charset val="128"/>
      </rPr>
      <t>計</t>
    </r>
    <rPh sb="0" eb="1">
      <t>ケイ</t>
    </rPh>
    <phoneticPr fontId="9"/>
  </si>
  <si>
    <r>
      <rPr>
        <sz val="11"/>
        <rFont val="ＭＳ 明朝"/>
        <family val="1"/>
        <charset val="128"/>
      </rPr>
      <t>■前年度比</t>
    </r>
    <rPh sb="1" eb="2">
      <t>ゼン</t>
    </rPh>
    <rPh sb="2" eb="4">
      <t>ネンド</t>
    </rPh>
    <rPh sb="4" eb="5">
      <t>ヒ</t>
    </rPh>
    <phoneticPr fontId="10"/>
  </si>
  <si>
    <r>
      <rPr>
        <b/>
        <sz val="11"/>
        <rFont val="ＭＳ 明朝"/>
        <family val="1"/>
        <charset val="128"/>
      </rPr>
      <t>エネルギー転換部門</t>
    </r>
  </si>
  <si>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</si>
  <si>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10"/>
  </si>
  <si>
    <r>
      <rPr>
        <sz val="11"/>
        <rFont val="ＭＳ 明朝"/>
        <family val="1"/>
        <charset val="128"/>
      </rPr>
      <t>鉱業他</t>
    </r>
    <rPh sb="0" eb="2">
      <t>コウギョウ</t>
    </rPh>
    <rPh sb="2" eb="3">
      <t>タ</t>
    </rPh>
    <phoneticPr fontId="10"/>
  </si>
  <si>
    <r>
      <rPr>
        <sz val="11"/>
        <rFont val="ＭＳ 明朝"/>
        <family val="1"/>
        <charset val="128"/>
      </rPr>
      <t>建設業</t>
    </r>
    <phoneticPr fontId="10"/>
  </si>
  <si>
    <r>
      <rPr>
        <b/>
        <sz val="11"/>
        <rFont val="ＭＳ 明朝"/>
        <family val="1"/>
        <charset val="128"/>
      </rPr>
      <t>製造業</t>
    </r>
    <rPh sb="0" eb="3">
      <t>セイゾウギョウ</t>
    </rPh>
    <phoneticPr fontId="10"/>
  </si>
  <si>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</si>
  <si>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</si>
  <si>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明朝"/>
        <family val="1"/>
        <charset val="128"/>
      </rPr>
      <t>卸小売・金融保険・不動産業</t>
    </r>
    <rPh sb="4" eb="6">
      <t>キンユウ</t>
    </rPh>
    <rPh sb="6" eb="8">
      <t>ホケン</t>
    </rPh>
    <rPh sb="9" eb="12">
      <t>フドウサン</t>
    </rPh>
    <rPh sb="12" eb="13">
      <t>ギョウ</t>
    </rPh>
    <phoneticPr fontId="10"/>
  </si>
  <si>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10"/>
  </si>
  <si>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10"/>
  </si>
  <si>
    <r>
      <rPr>
        <b/>
        <sz val="11"/>
        <rFont val="ＭＳ 明朝"/>
        <family val="1"/>
        <charset val="128"/>
      </rPr>
      <t>鉱物産業</t>
    </r>
    <rPh sb="0" eb="2">
      <t>コウブツ</t>
    </rPh>
    <rPh sb="2" eb="4">
      <t>サンギョウ</t>
    </rPh>
    <phoneticPr fontId="10"/>
  </si>
  <si>
    <r>
      <rPr>
        <b/>
        <sz val="11"/>
        <rFont val="ＭＳ 明朝"/>
        <family val="1"/>
        <charset val="128"/>
      </rPr>
      <t>化学産業</t>
    </r>
    <rPh sb="0" eb="2">
      <t>カガク</t>
    </rPh>
    <rPh sb="2" eb="4">
      <t>サンギョウ</t>
    </rPh>
    <phoneticPr fontId="10"/>
  </si>
  <si>
    <r>
      <rPr>
        <b/>
        <sz val="11"/>
        <rFont val="ＭＳ 明朝"/>
        <family val="1"/>
        <charset val="128"/>
      </rPr>
      <t>廃棄物</t>
    </r>
    <rPh sb="0" eb="3">
      <t>ハイキブツ</t>
    </rPh>
    <phoneticPr fontId="10"/>
  </si>
  <si>
    <r>
      <rPr>
        <sz val="11"/>
        <rFont val="ＭＳ 明朝"/>
        <family val="1"/>
        <charset val="128"/>
      </rPr>
      <t>廃棄物のエネルギー利用</t>
    </r>
    <rPh sb="0" eb="2">
      <t>ハイキ</t>
    </rPh>
    <rPh sb="2" eb="3">
      <t>ブツ</t>
    </rPh>
    <rPh sb="9" eb="11">
      <t>リヨウ</t>
    </rPh>
    <phoneticPr fontId="10"/>
  </si>
  <si>
    <r>
      <rPr>
        <b/>
        <sz val="11"/>
        <rFont val="ＭＳ 明朝"/>
        <family val="1"/>
        <charset val="128"/>
      </rPr>
      <t>農業</t>
    </r>
    <rPh sb="0" eb="2">
      <t>ノウギョウ</t>
    </rPh>
    <phoneticPr fontId="10"/>
  </si>
  <si>
    <r>
      <rPr>
        <sz val="11"/>
        <rFont val="ＭＳ 明朝"/>
        <family val="1"/>
        <charset val="128"/>
      </rPr>
      <t>石灰施用</t>
    </r>
    <rPh sb="0" eb="2">
      <t>セッカイ</t>
    </rPh>
    <rPh sb="2" eb="4">
      <t>セヨウ</t>
    </rPh>
    <phoneticPr fontId="10"/>
  </si>
  <si>
    <r>
      <rPr>
        <sz val="11"/>
        <rFont val="ＭＳ 明朝"/>
        <family val="1"/>
        <charset val="128"/>
      </rPr>
      <t>尿素施肥</t>
    </r>
    <rPh sb="0" eb="2">
      <t>ニョウソ</t>
    </rPh>
    <rPh sb="2" eb="4">
      <t>セヒ</t>
    </rPh>
    <phoneticPr fontId="10"/>
  </si>
  <si>
    <r>
      <rPr>
        <sz val="11"/>
        <rFont val="ＭＳ 明朝"/>
        <family val="1"/>
        <charset val="128"/>
      </rPr>
      <t>燃料からの漏出他</t>
    </r>
    <rPh sb="0" eb="2">
      <t>ネンリョウ</t>
    </rPh>
    <rPh sb="5" eb="7">
      <t>ロウシュツ</t>
    </rPh>
    <rPh sb="7" eb="8">
      <t>ホカ</t>
    </rPh>
    <phoneticPr fontId="10"/>
  </si>
  <si>
    <r>
      <rPr>
        <sz val="11"/>
        <rFont val="ＭＳ 明朝"/>
        <family val="1"/>
        <charset val="128"/>
      </rPr>
      <t>合計</t>
    </r>
    <r>
      <rPr>
        <sz val="11"/>
        <color rgb="FFFF0000"/>
        <rFont val="ＭＳ 明朝"/>
        <family val="1"/>
        <charset val="128"/>
      </rPr>
      <t/>
    </r>
    <rPh sb="0" eb="2">
      <t>ゴウケイ</t>
    </rPh>
    <phoneticPr fontId="10"/>
  </si>
  <si>
    <r>
      <rPr>
        <sz val="11"/>
        <rFont val="ＭＳ 明朝"/>
        <family val="1"/>
        <charset val="128"/>
      </rPr>
      <t>エネルギー転換部門</t>
    </r>
    <rPh sb="5" eb="7">
      <t>テンカン</t>
    </rPh>
    <rPh sb="7" eb="9">
      <t>ブモン</t>
    </rPh>
    <phoneticPr fontId="10"/>
  </si>
  <si>
    <r>
      <rPr>
        <sz val="11"/>
        <rFont val="ＭＳ 明朝"/>
        <family val="1"/>
        <charset val="128"/>
      </rPr>
      <t>産業部門</t>
    </r>
    <rPh sb="0" eb="2">
      <t>サンギョウ</t>
    </rPh>
    <rPh sb="2" eb="4">
      <t>ブモン</t>
    </rPh>
    <phoneticPr fontId="10"/>
  </si>
  <si>
    <r>
      <rPr>
        <sz val="11"/>
        <rFont val="ＭＳ 明朝"/>
        <family val="1"/>
        <charset val="128"/>
      </rPr>
      <t>運輸部門</t>
    </r>
    <rPh sb="0" eb="2">
      <t>ウンユ</t>
    </rPh>
    <rPh sb="2" eb="4">
      <t>ブモン</t>
    </rPh>
    <phoneticPr fontId="10"/>
  </si>
  <si>
    <r>
      <rPr>
        <sz val="11"/>
        <rFont val="ＭＳ 明朝"/>
        <family val="1"/>
        <charset val="128"/>
      </rPr>
      <t>業務その他部門</t>
    </r>
    <rPh sb="0" eb="2">
      <t>ギョウム</t>
    </rPh>
    <rPh sb="4" eb="5">
      <t>タ</t>
    </rPh>
    <rPh sb="5" eb="7">
      <t>ブモン</t>
    </rPh>
    <phoneticPr fontId="10"/>
  </si>
  <si>
    <r>
      <rPr>
        <sz val="11"/>
        <rFont val="ＭＳ 明朝"/>
        <family val="1"/>
        <charset val="128"/>
      </rPr>
      <t>家庭部門</t>
    </r>
    <rPh sb="0" eb="2">
      <t>カテイ</t>
    </rPh>
    <rPh sb="2" eb="4">
      <t>ブモン</t>
    </rPh>
    <phoneticPr fontId="10"/>
  </si>
  <si>
    <r>
      <rPr>
        <sz val="11"/>
        <rFont val="ＭＳ 明朝"/>
        <family val="1"/>
        <charset val="128"/>
      </rPr>
      <t>廃棄物</t>
    </r>
    <rPh sb="0" eb="3">
      <t>ハイキブツ</t>
    </rPh>
    <phoneticPr fontId="10"/>
  </si>
  <si>
    <r>
      <rPr>
        <sz val="11"/>
        <rFont val="ＭＳ 明朝"/>
        <family val="1"/>
        <charset val="128"/>
      </rPr>
      <t>石炭</t>
    </r>
    <rPh sb="0" eb="2">
      <t>セキタン</t>
    </rPh>
    <phoneticPr fontId="9"/>
  </si>
  <si>
    <r>
      <rPr>
        <sz val="11"/>
        <rFont val="ＭＳ 明朝"/>
        <family val="1"/>
        <charset val="128"/>
      </rPr>
      <t>石炭製品</t>
    </r>
    <rPh sb="0" eb="4">
      <t>セキタンセイヒン</t>
    </rPh>
    <phoneticPr fontId="9"/>
  </si>
  <si>
    <r>
      <rPr>
        <sz val="11"/>
        <rFont val="ＭＳ 明朝"/>
        <family val="1"/>
        <charset val="128"/>
      </rPr>
      <t>原油</t>
    </r>
    <rPh sb="0" eb="2">
      <t>ゲンユ</t>
    </rPh>
    <phoneticPr fontId="9"/>
  </si>
  <si>
    <r>
      <rPr>
        <sz val="11"/>
        <rFont val="ＭＳ 明朝"/>
        <family val="1"/>
        <charset val="128"/>
      </rPr>
      <t>石油製品</t>
    </r>
    <rPh sb="0" eb="4">
      <t>セキユセイヒン</t>
    </rPh>
    <phoneticPr fontId="9"/>
  </si>
  <si>
    <r>
      <rPr>
        <sz val="11"/>
        <rFont val="ＭＳ 明朝"/>
        <family val="1"/>
        <charset val="128"/>
      </rPr>
      <t>天然ガス</t>
    </r>
    <rPh sb="0" eb="2">
      <t>テンネン</t>
    </rPh>
    <phoneticPr fontId="9"/>
  </si>
  <si>
    <r>
      <rPr>
        <sz val="11"/>
        <rFont val="ＭＳ 明朝"/>
        <family val="1"/>
        <charset val="128"/>
      </rPr>
      <t>都市ガス</t>
    </r>
    <rPh sb="0" eb="2">
      <t>トシ</t>
    </rPh>
    <phoneticPr fontId="9"/>
  </si>
  <si>
    <r>
      <rPr>
        <sz val="11"/>
        <rFont val="ＭＳ 明朝"/>
        <family val="1"/>
        <charset val="128"/>
      </rPr>
      <t>■シェア</t>
    </r>
    <phoneticPr fontId="10"/>
  </si>
  <si>
    <r>
      <rPr>
        <sz val="11"/>
        <rFont val="ＭＳ 明朝"/>
        <family val="1"/>
        <charset val="128"/>
      </rPr>
      <t>単位</t>
    </r>
    <rPh sb="0" eb="2">
      <t>タンイ</t>
    </rPh>
    <phoneticPr fontId="10"/>
  </si>
  <si>
    <r>
      <rPr>
        <sz val="11"/>
        <rFont val="ＭＳ 明朝"/>
        <family val="1"/>
        <charset val="128"/>
      </rPr>
      <t>十億円</t>
    </r>
    <rPh sb="0" eb="2">
      <t>ジュウオク</t>
    </rPh>
    <rPh sb="2" eb="3">
      <t>エン</t>
    </rPh>
    <phoneticPr fontId="10"/>
  </si>
  <si>
    <r>
      <rPr>
        <sz val="11"/>
        <rFont val="ＭＳ 明朝"/>
        <family val="1"/>
        <charset val="128"/>
      </rPr>
      <t>■排出量および人口</t>
    </r>
    <rPh sb="7" eb="9">
      <t>ジンコウ</t>
    </rPh>
    <phoneticPr fontId="10"/>
  </si>
  <si>
    <r>
      <rPr>
        <sz val="11"/>
        <rFont val="ＭＳ 明朝"/>
        <family val="1"/>
        <charset val="128"/>
      </rPr>
      <t>千人</t>
    </r>
    <rPh sb="0" eb="2">
      <t>センニン</t>
    </rPh>
    <phoneticPr fontId="10"/>
  </si>
  <si>
    <r>
      <rPr>
        <sz val="11"/>
        <rFont val="ＭＳ 明朝"/>
        <family val="1"/>
        <charset val="128"/>
      </rPr>
      <t>人口</t>
    </r>
    <r>
      <rPr>
        <sz val="10"/>
        <rFont val="Century"/>
        <family val="1"/>
      </rPr>
      <t/>
    </r>
    <rPh sb="0" eb="2">
      <t>ジンコウ</t>
    </rPh>
    <phoneticPr fontId="10"/>
  </si>
  <si>
    <r>
      <rPr>
        <sz val="11"/>
        <rFont val="ＭＳ 明朝"/>
        <family val="1"/>
        <charset val="128"/>
      </rPr>
      <t>人口</t>
    </r>
    <rPh sb="0" eb="2">
      <t>ジンコウ</t>
    </rPh>
    <phoneticPr fontId="10"/>
  </si>
  <si>
    <r>
      <t>2013</t>
    </r>
    <r>
      <rPr>
        <sz val="14"/>
        <rFont val="ＭＳ 明朝"/>
        <family val="1"/>
        <charset val="128"/>
      </rPr>
      <t>年度</t>
    </r>
    <rPh sb="4" eb="5">
      <t>ネン</t>
    </rPh>
    <rPh sb="5" eb="6">
      <t>ド</t>
    </rPh>
    <phoneticPr fontId="10"/>
  </si>
  <si>
    <r>
      <rPr>
        <sz val="14"/>
        <rFont val="ＭＳ 明朝"/>
        <family val="1"/>
        <charset val="128"/>
      </rPr>
      <t>■【電気・熱配分後】</t>
    </r>
    <rPh sb="8" eb="9">
      <t>ゴ</t>
    </rPh>
    <phoneticPr fontId="10"/>
  </si>
  <si>
    <r>
      <rPr>
        <sz val="11"/>
        <rFont val="ＭＳ 明朝"/>
        <family val="1"/>
        <charset val="128"/>
      </rPr>
      <t>ガス製造</t>
    </r>
    <phoneticPr fontId="10"/>
  </si>
  <si>
    <r>
      <rPr>
        <sz val="11"/>
        <rFont val="ＭＳ 明朝"/>
        <family val="1"/>
        <charset val="128"/>
      </rPr>
      <t>事業用発電</t>
    </r>
    <phoneticPr fontId="10"/>
  </si>
  <si>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</si>
  <si>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</si>
  <si>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</si>
  <si>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</si>
  <si>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</si>
  <si>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</si>
  <si>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</si>
  <si>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</si>
  <si>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</si>
  <si>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1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</si>
  <si>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</si>
  <si>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</si>
  <si>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</si>
  <si>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</si>
  <si>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</si>
  <si>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</si>
  <si>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</si>
  <si>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</si>
  <si>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</si>
  <si>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</si>
  <si>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</si>
  <si>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</si>
  <si>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10"/>
  </si>
  <si>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</si>
  <si>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</si>
  <si>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</si>
  <si>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10"/>
  </si>
  <si>
    <r>
      <rPr>
        <sz val="11"/>
        <rFont val="ＭＳ 明朝"/>
        <family val="1"/>
        <charset val="128"/>
      </rPr>
      <t>情報通信業</t>
    </r>
    <phoneticPr fontId="10"/>
  </si>
  <si>
    <r>
      <rPr>
        <sz val="11"/>
        <rFont val="ＭＳ 明朝"/>
        <family val="1"/>
        <charset val="128"/>
      </rPr>
      <t>運輸業･郵便業</t>
    </r>
    <phoneticPr fontId="10"/>
  </si>
  <si>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</si>
  <si>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</si>
  <si>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</si>
  <si>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10"/>
  </si>
  <si>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</si>
  <si>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</si>
  <si>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</si>
  <si>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</si>
  <si>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</si>
  <si>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</si>
  <si>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</si>
  <si>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</si>
  <si>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</si>
  <si>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10"/>
  </si>
  <si>
    <r>
      <rPr>
        <sz val="11"/>
        <rFont val="ＭＳ 明朝"/>
        <family val="1"/>
        <charset val="128"/>
      </rPr>
      <t>　乗用車</t>
    </r>
    <rPh sb="1" eb="4">
      <t>ジョウヨウシャ</t>
    </rPh>
    <phoneticPr fontId="10"/>
  </si>
  <si>
    <r>
      <rPr>
        <sz val="11"/>
        <rFont val="ＭＳ 明朝"/>
        <family val="1"/>
        <charset val="128"/>
      </rPr>
      <t>　　自家用車</t>
    </r>
    <rPh sb="2" eb="6">
      <t>ジカヨウシャ</t>
    </rPh>
    <phoneticPr fontId="10"/>
  </si>
  <si>
    <r>
      <rPr>
        <sz val="11"/>
        <rFont val="ＭＳ 明朝"/>
        <family val="1"/>
        <charset val="128"/>
      </rPr>
      <t>　　　　家計利用分</t>
    </r>
    <rPh sb="4" eb="6">
      <t>カケイ</t>
    </rPh>
    <rPh sb="6" eb="8">
      <t>リヨウ</t>
    </rPh>
    <rPh sb="8" eb="9">
      <t>ブン</t>
    </rPh>
    <phoneticPr fontId="10"/>
  </si>
  <si>
    <r>
      <rPr>
        <sz val="11"/>
        <rFont val="ＭＳ 明朝"/>
        <family val="1"/>
        <charset val="128"/>
      </rPr>
      <t>　バス</t>
    </r>
    <phoneticPr fontId="10"/>
  </si>
  <si>
    <r>
      <rPr>
        <sz val="11"/>
        <rFont val="ＭＳ 明朝"/>
        <family val="1"/>
        <charset val="128"/>
      </rPr>
      <t>　　自家用</t>
    </r>
    <phoneticPr fontId="10"/>
  </si>
  <si>
    <r>
      <rPr>
        <sz val="11"/>
        <rFont val="ＭＳ 明朝"/>
        <family val="1"/>
        <charset val="128"/>
      </rPr>
      <t>　　営業用　</t>
    </r>
    <phoneticPr fontId="10"/>
  </si>
  <si>
    <r>
      <rPr>
        <sz val="11"/>
        <rFont val="ＭＳ 明朝"/>
        <family val="1"/>
        <charset val="128"/>
      </rPr>
      <t>　二輪車</t>
    </r>
    <rPh sb="1" eb="4">
      <t>ニリンシャ</t>
    </rPh>
    <phoneticPr fontId="10"/>
  </si>
  <si>
    <r>
      <rPr>
        <sz val="11"/>
        <rFont val="ＭＳ 明朝"/>
        <family val="1"/>
        <charset val="128"/>
      </rPr>
      <t>鉄道</t>
    </r>
    <rPh sb="0" eb="2">
      <t>テツドウ</t>
    </rPh>
    <phoneticPr fontId="10"/>
  </si>
  <si>
    <r>
      <rPr>
        <sz val="11"/>
        <rFont val="ＭＳ 明朝"/>
        <family val="1"/>
        <charset val="128"/>
      </rPr>
      <t>　営業用</t>
    </r>
    <phoneticPr fontId="10"/>
  </si>
  <si>
    <r>
      <rPr>
        <sz val="11"/>
        <rFont val="ＭＳ 明朝"/>
        <family val="1"/>
        <charset val="128"/>
      </rPr>
      <t>　自家用</t>
    </r>
    <phoneticPr fontId="10"/>
  </si>
  <si>
    <r>
      <rPr>
        <sz val="11"/>
        <rFont val="ＭＳ 明朝"/>
        <family val="1"/>
        <charset val="128"/>
      </rPr>
      <t>　　貨物輸送寄与</t>
    </r>
    <phoneticPr fontId="10"/>
  </si>
  <si>
    <r>
      <rPr>
        <sz val="11"/>
        <rFont val="ＭＳ 明朝"/>
        <family val="1"/>
        <charset val="128"/>
      </rPr>
      <t>　　乗員輸送寄与</t>
    </r>
    <phoneticPr fontId="10"/>
  </si>
  <si>
    <r>
      <rPr>
        <sz val="11"/>
        <rFont val="ＭＳ 明朝"/>
        <family val="1"/>
        <charset val="128"/>
      </rPr>
      <t>地域内訳推計誤差等</t>
    </r>
    <rPh sb="8" eb="9">
      <t>トウ</t>
    </rPh>
    <phoneticPr fontId="10"/>
  </si>
  <si>
    <r>
      <rPr>
        <sz val="11"/>
        <rFont val="ＭＳ 明朝"/>
        <family val="1"/>
        <charset val="128"/>
      </rPr>
      <t>機械（含金属製品）</t>
    </r>
    <rPh sb="0" eb="2">
      <t>キカイ</t>
    </rPh>
    <rPh sb="3" eb="4">
      <t>フク</t>
    </rPh>
    <rPh sb="4" eb="6">
      <t>キンゾク</t>
    </rPh>
    <rPh sb="6" eb="8">
      <t>セイヒン</t>
    </rPh>
    <phoneticPr fontId="0"/>
  </si>
  <si>
    <r>
      <t xml:space="preserve">3. </t>
    </r>
    <r>
      <rPr>
        <sz val="11"/>
        <rFont val="ＭＳ 明朝"/>
        <family val="1"/>
        <charset val="128"/>
      </rPr>
      <t>農業</t>
    </r>
    <rPh sb="3" eb="5">
      <t>ノウギョウ</t>
    </rPh>
    <phoneticPr fontId="10"/>
  </si>
  <si>
    <r>
      <t xml:space="preserve">5. </t>
    </r>
    <r>
      <rPr>
        <sz val="11"/>
        <rFont val="ＭＳ 明朝"/>
        <family val="1"/>
        <charset val="128"/>
      </rPr>
      <t>廃棄物</t>
    </r>
    <rPh sb="3" eb="6">
      <t>ハイキブツ</t>
    </rPh>
    <phoneticPr fontId="10"/>
  </si>
  <si>
    <r>
      <rPr>
        <sz val="11"/>
        <rFont val="ＭＳ 明朝"/>
        <family val="1"/>
        <charset val="128"/>
      </rPr>
      <t>廃棄物のエネルギー利用</t>
    </r>
    <rPh sb="0" eb="3">
      <t>ハイキブツ</t>
    </rPh>
    <rPh sb="9" eb="11">
      <t>リヨウ</t>
    </rPh>
    <phoneticPr fontId="10"/>
  </si>
  <si>
    <r>
      <rPr>
        <sz val="11"/>
        <rFont val="ＭＳ 明朝"/>
        <family val="1"/>
        <charset val="128"/>
      </rPr>
      <t>その他</t>
    </r>
    <rPh sb="2" eb="3">
      <t>タ</t>
    </rPh>
    <phoneticPr fontId="10"/>
  </si>
  <si>
    <r>
      <rPr>
        <sz val="11"/>
        <rFont val="ＭＳ 明朝"/>
        <family val="1"/>
        <charset val="128"/>
      </rPr>
      <t>■前年比</t>
    </r>
    <rPh sb="1" eb="3">
      <t>ゼンネン</t>
    </rPh>
    <phoneticPr fontId="10"/>
  </si>
  <si>
    <r>
      <rPr>
        <sz val="11"/>
        <rFont val="ＭＳ 明朝"/>
        <family val="1"/>
        <charset val="128"/>
      </rPr>
      <t>年度</t>
    </r>
    <rPh sb="0" eb="2">
      <t>ネンド</t>
    </rPh>
    <phoneticPr fontId="10"/>
  </si>
  <si>
    <r>
      <rPr>
        <sz val="11"/>
        <rFont val="ＭＳ 明朝"/>
        <family val="1"/>
        <charset val="128"/>
      </rPr>
      <t>世帯数</t>
    </r>
    <rPh sb="0" eb="3">
      <t>セタイスウ</t>
    </rPh>
    <phoneticPr fontId="10"/>
  </si>
  <si>
    <r>
      <rPr>
        <sz val="11"/>
        <rFont val="ＭＳ 明朝"/>
        <family val="1"/>
        <charset val="128"/>
      </rPr>
      <t>合計</t>
    </r>
  </si>
  <si>
    <r>
      <rPr>
        <sz val="11"/>
        <rFont val="ＭＳ 明朝"/>
        <family val="1"/>
        <charset val="128"/>
      </rPr>
      <t>石炭等</t>
    </r>
    <rPh sb="2" eb="3">
      <t>トウ</t>
    </rPh>
    <phoneticPr fontId="13"/>
  </si>
  <si>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</si>
  <si>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</si>
  <si>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3"/>
  </si>
  <si>
    <r>
      <rPr>
        <sz val="11"/>
        <rFont val="ＭＳ 明朝"/>
        <family val="1"/>
        <charset val="128"/>
      </rPr>
      <t>熱</t>
    </r>
    <rPh sb="0" eb="1">
      <t>ネツ</t>
    </rPh>
    <phoneticPr fontId="13"/>
  </si>
  <si>
    <r>
      <rPr>
        <sz val="11"/>
        <rFont val="ＭＳ 明朝"/>
        <family val="1"/>
        <charset val="128"/>
      </rPr>
      <t>ガソリン</t>
    </r>
  </si>
  <si>
    <r>
      <rPr>
        <sz val="11"/>
        <rFont val="ＭＳ 明朝"/>
        <family val="1"/>
        <charset val="128"/>
      </rPr>
      <t>軽油</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</si>
  <si>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</si>
  <si>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3"/>
  </si>
  <si>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</si>
  <si>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</si>
  <si>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</si>
  <si>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</si>
  <si>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</si>
  <si>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3"/>
  </si>
  <si>
    <r>
      <rPr>
        <sz val="11"/>
        <rFont val="ＭＳ 明朝"/>
        <family val="1"/>
        <charset val="128"/>
      </rPr>
      <t>動力他</t>
    </r>
    <r>
      <rPr>
        <vertAlign val="superscript"/>
        <sz val="11"/>
        <rFont val="ＭＳ 明朝"/>
        <family val="1"/>
        <charset val="128"/>
      </rPr>
      <t>※</t>
    </r>
    <phoneticPr fontId="10"/>
  </si>
  <si>
    <r>
      <rPr>
        <sz val="11"/>
        <rFont val="ＭＳ 明朝"/>
        <family val="1"/>
        <charset val="128"/>
      </rPr>
      <t>排出をプラス（＋）、吸収をマイナス（－）として表示している。</t>
    </r>
  </si>
  <si>
    <r>
      <rPr>
        <sz val="11"/>
        <rFont val="ＭＳ 明朝"/>
        <family val="1"/>
        <charset val="128"/>
      </rPr>
      <t>排出吸収源</t>
    </r>
    <rPh sb="0" eb="2">
      <t>ハイシュツ</t>
    </rPh>
    <rPh sb="2" eb="4">
      <t>キュウシュウ</t>
    </rPh>
    <rPh sb="4" eb="5">
      <t>ゲン</t>
    </rPh>
    <phoneticPr fontId="10"/>
  </si>
  <si>
    <r>
      <t xml:space="preserve">1.A.1. </t>
    </r>
    <r>
      <rPr>
        <sz val="11"/>
        <rFont val="ＭＳ 明朝"/>
        <family val="1"/>
        <charset val="128"/>
      </rPr>
      <t>エネルギー産業</t>
    </r>
    <rPh sb="12" eb="14">
      <t>サンギョウ</t>
    </rPh>
    <phoneticPr fontId="10"/>
  </si>
  <si>
    <r>
      <rPr>
        <sz val="11"/>
        <rFont val="ＭＳ 明朝"/>
        <family val="1"/>
        <charset val="128"/>
      </rPr>
      <t>鉄鋼</t>
    </r>
    <rPh sb="0" eb="2">
      <t>テッコウ</t>
    </rPh>
    <phoneticPr fontId="10"/>
  </si>
  <si>
    <r>
      <rPr>
        <sz val="11"/>
        <rFont val="ＭＳ 明朝"/>
        <family val="1"/>
        <charset val="128"/>
      </rPr>
      <t>非鉄地金</t>
    </r>
    <rPh sb="2" eb="3">
      <t>チ</t>
    </rPh>
    <rPh sb="3" eb="4">
      <t>キン</t>
    </rPh>
    <phoneticPr fontId="10"/>
  </si>
  <si>
    <r>
      <rPr>
        <sz val="11"/>
        <rFont val="ＭＳ 明朝"/>
        <family val="1"/>
        <charset val="128"/>
      </rPr>
      <t>化学</t>
    </r>
    <rPh sb="0" eb="2">
      <t>カガク</t>
    </rPh>
    <phoneticPr fontId="10"/>
  </si>
  <si>
    <r>
      <t xml:space="preserve">1.A.3. </t>
    </r>
    <r>
      <rPr>
        <sz val="11"/>
        <rFont val="ＭＳ 明朝"/>
        <family val="1"/>
        <charset val="128"/>
      </rPr>
      <t>運輸</t>
    </r>
    <rPh sb="7" eb="9">
      <t>ウンユ</t>
    </rPh>
    <phoneticPr fontId="10"/>
  </si>
  <si>
    <r>
      <rPr>
        <sz val="11"/>
        <rFont val="ＭＳ 明朝"/>
        <family val="1"/>
        <charset val="128"/>
      </rPr>
      <t>家庭</t>
    </r>
    <rPh sb="0" eb="2">
      <t>カテイ</t>
    </rPh>
    <phoneticPr fontId="10"/>
  </si>
  <si>
    <r>
      <rPr>
        <sz val="11"/>
        <rFont val="ＭＳ 明朝"/>
        <family val="1"/>
        <charset val="128"/>
      </rPr>
      <t>業務</t>
    </r>
    <rPh sb="0" eb="2">
      <t>ギョウム</t>
    </rPh>
    <phoneticPr fontId="10"/>
  </si>
  <si>
    <r>
      <t xml:space="preserve">3. </t>
    </r>
    <r>
      <rPr>
        <b/>
        <sz val="11"/>
        <rFont val="ＭＳ 明朝"/>
        <family val="1"/>
        <charset val="128"/>
      </rPr>
      <t>農業</t>
    </r>
    <rPh sb="3" eb="5">
      <t>ノウギョウ</t>
    </rPh>
    <phoneticPr fontId="10"/>
  </si>
  <si>
    <t>-</t>
    <phoneticPr fontId="10"/>
  </si>
  <si>
    <t>-</t>
    <phoneticPr fontId="10"/>
  </si>
  <si>
    <t>F-gases</t>
    <phoneticPr fontId="9"/>
  </si>
  <si>
    <t>Hydrofluorocarbons (HFCs)</t>
    <phoneticPr fontId="9"/>
  </si>
  <si>
    <t>Perfluorocarbons (PFCs)</t>
    <phoneticPr fontId="9"/>
  </si>
  <si>
    <t>Total</t>
    <phoneticPr fontId="9"/>
  </si>
  <si>
    <t>Greenhouse gas</t>
  </si>
  <si>
    <t>Manufacture of Coal Products</t>
    <phoneticPr fontId="10"/>
  </si>
  <si>
    <t>Oil Products</t>
  </si>
  <si>
    <t>Gas Conversion and Production</t>
    <phoneticPr fontId="10"/>
  </si>
  <si>
    <t>Statistical discrepancy from power and heat allocation</t>
    <phoneticPr fontId="10"/>
  </si>
  <si>
    <t xml:space="preserve">Industry </t>
  </si>
  <si>
    <t>Agriculture, Fishery, Mining and Construction</t>
    <phoneticPr fontId="10"/>
  </si>
  <si>
    <t>Manufacturing</t>
  </si>
  <si>
    <t>Food, Beverages, Tobacco and Feed</t>
    <phoneticPr fontId="10"/>
  </si>
  <si>
    <t>Textile Mill Products</t>
    <phoneticPr fontId="10"/>
  </si>
  <si>
    <t>Pulp, Paper and Paper Products</t>
    <phoneticPr fontId="10"/>
  </si>
  <si>
    <t>Iron and Steel</t>
    <phoneticPr fontId="10"/>
  </si>
  <si>
    <t>Non-Ferrous Metals and Products</t>
    <phoneticPr fontId="0"/>
  </si>
  <si>
    <t>Machinery (incl. Fabricated Metal Products)</t>
    <phoneticPr fontId="10"/>
  </si>
  <si>
    <t>Passenger</t>
    <phoneticPr fontId="10"/>
  </si>
  <si>
    <t>Road Transportation</t>
    <phoneticPr fontId="10"/>
  </si>
  <si>
    <t>Freight</t>
    <phoneticPr fontId="10"/>
  </si>
  <si>
    <t>Residential</t>
    <phoneticPr fontId="10"/>
  </si>
  <si>
    <t>Mineral Products</t>
  </si>
  <si>
    <t>Cement Production</t>
  </si>
  <si>
    <t>Lime Production</t>
  </si>
  <si>
    <t>Glass Production</t>
    <phoneticPr fontId="10"/>
  </si>
  <si>
    <t>Other Process Uses of Carbonates</t>
    <phoneticPr fontId="10"/>
  </si>
  <si>
    <t>Chemical Industry</t>
  </si>
  <si>
    <t>Non-energy Products from Fuels and Solvent Use</t>
    <phoneticPr fontId="10"/>
  </si>
  <si>
    <t>Waste</t>
    <phoneticPr fontId="10"/>
  </si>
  <si>
    <t>Waste for Energy Purposes</t>
    <phoneticPr fontId="10"/>
  </si>
  <si>
    <t>Agriculture</t>
    <phoneticPr fontId="10"/>
  </si>
  <si>
    <t>Liming</t>
    <phoneticPr fontId="10"/>
  </si>
  <si>
    <t>Fugitive Emissions from Fuel, etc.</t>
    <phoneticPr fontId="10"/>
  </si>
  <si>
    <t>Residential</t>
  </si>
  <si>
    <t>Waste</t>
  </si>
  <si>
    <t>Greenhouse gas</t>
    <phoneticPr fontId="10"/>
  </si>
  <si>
    <t>F-gases</t>
    <phoneticPr fontId="9"/>
  </si>
  <si>
    <t>Hydrofluorocarbons (HFCs)</t>
    <phoneticPr fontId="9"/>
  </si>
  <si>
    <t>Total</t>
    <phoneticPr fontId="10"/>
  </si>
  <si>
    <t>Greenhouse Gas Inventory Office of Japan, National Institute for Environmental Studies</t>
    <phoneticPr fontId="10"/>
  </si>
  <si>
    <t>Contents</t>
    <phoneticPr fontId="10"/>
  </si>
  <si>
    <t>This sheet</t>
    <phoneticPr fontId="10"/>
  </si>
  <si>
    <t xml:space="preserve">Notes / Units of measures / Global Warming Potentials  </t>
    <phoneticPr fontId="10"/>
  </si>
  <si>
    <t>Manufacture of Coal Products</t>
    <phoneticPr fontId="10"/>
  </si>
  <si>
    <t>Gas Conversion and Production</t>
    <phoneticPr fontId="10"/>
  </si>
  <si>
    <t>Statistical discrepancy from power and heat allocation</t>
    <phoneticPr fontId="10"/>
  </si>
  <si>
    <t>Agriculture, Fishery, Mining and Construction</t>
    <phoneticPr fontId="10"/>
  </si>
  <si>
    <t>Food, Beverages, Tobacco and Feed</t>
    <phoneticPr fontId="10"/>
  </si>
  <si>
    <t>Textile Mill Products</t>
    <phoneticPr fontId="10"/>
  </si>
  <si>
    <t>Pulp, Paper and Paper Products</t>
    <phoneticPr fontId="10"/>
  </si>
  <si>
    <t>Iron and Steel</t>
    <phoneticPr fontId="10"/>
  </si>
  <si>
    <t>Non-Ferrous Metals and Products</t>
    <phoneticPr fontId="0"/>
  </si>
  <si>
    <t>Machinery (incl. Fabricated Metal Products)</t>
    <phoneticPr fontId="10"/>
  </si>
  <si>
    <t>Passenger</t>
    <phoneticPr fontId="10"/>
  </si>
  <si>
    <t>Road Transportation</t>
    <phoneticPr fontId="10"/>
  </si>
  <si>
    <t>Freight</t>
    <phoneticPr fontId="10"/>
  </si>
  <si>
    <t>Total</t>
    <phoneticPr fontId="10"/>
  </si>
  <si>
    <t>Agriculture</t>
  </si>
  <si>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</si>
  <si>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</si>
  <si>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</si>
  <si>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</si>
  <si>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</si>
  <si>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</si>
  <si>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</si>
  <si>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</si>
  <si>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</si>
  <si>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</si>
  <si>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</si>
  <si>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</si>
  <si>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</si>
  <si>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</si>
  <si>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</si>
  <si>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</si>
  <si>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</si>
  <si>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</si>
  <si>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</si>
  <si>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Lumber and Wood Products, except Furniture and Fixtures</t>
  </si>
  <si>
    <t>Furniture and Fixtures</t>
  </si>
  <si>
    <t>Plastic Products, except Otherwise Classified</t>
  </si>
  <si>
    <t>Rubber Products</t>
  </si>
  <si>
    <t>Leather Tanning, Leather Products and Fur Skins</t>
  </si>
  <si>
    <t>Miscellaneous Manufacturing Industry</t>
    <phoneticPr fontId="10"/>
  </si>
  <si>
    <t>Information and Communications</t>
    <phoneticPr fontId="10"/>
  </si>
  <si>
    <t>Transport and Postal Activities</t>
    <phoneticPr fontId="10"/>
  </si>
  <si>
    <t>Wholesale and Retail Trade</t>
    <phoneticPr fontId="10"/>
  </si>
  <si>
    <t>Finance and Insurance</t>
    <phoneticPr fontId="10"/>
  </si>
  <si>
    <t>Real Estate and Goods Rental and Leasing</t>
    <phoneticPr fontId="10"/>
  </si>
  <si>
    <t>Scientific Research, Professional and Technical Services</t>
    <phoneticPr fontId="10"/>
  </si>
  <si>
    <t>Accommodations, Eating and Drinking Services</t>
    <phoneticPr fontId="10"/>
  </si>
  <si>
    <t>Living Related and Personal Services and Amusement Services</t>
    <phoneticPr fontId="10"/>
  </si>
  <si>
    <t>Education, Learning Support</t>
  </si>
  <si>
    <t>Medical, Health Care and Welfare</t>
    <phoneticPr fontId="10"/>
  </si>
  <si>
    <t>Compound Services</t>
    <phoneticPr fontId="10"/>
  </si>
  <si>
    <t>Miscellaneous Services</t>
    <phoneticPr fontId="10"/>
  </si>
  <si>
    <t>Unable to Classify</t>
  </si>
  <si>
    <t>Railways</t>
  </si>
  <si>
    <t>Domestic Aviation</t>
    <phoneticPr fontId="10"/>
  </si>
  <si>
    <t xml:space="preserve">Truck and Lorry </t>
    <phoneticPr fontId="10"/>
  </si>
  <si>
    <t>Hokkaido District</t>
    <phoneticPr fontId="10"/>
  </si>
  <si>
    <t>Tohoku District</t>
    <phoneticPr fontId="10"/>
  </si>
  <si>
    <t>Kanto District</t>
    <phoneticPr fontId="10"/>
  </si>
  <si>
    <t>Hokuriku District</t>
    <phoneticPr fontId="10"/>
  </si>
  <si>
    <t>Tokai District</t>
    <phoneticPr fontId="10"/>
  </si>
  <si>
    <t>Kansai District</t>
    <phoneticPr fontId="10"/>
  </si>
  <si>
    <t>Chugoku District</t>
    <phoneticPr fontId="10"/>
  </si>
  <si>
    <t>Shikoku District</t>
    <phoneticPr fontId="10"/>
  </si>
  <si>
    <t>Kyushu District</t>
    <phoneticPr fontId="10"/>
  </si>
  <si>
    <t>Okinawa District</t>
    <phoneticPr fontId="10"/>
  </si>
  <si>
    <t>District statistical discrepancy, etc.</t>
  </si>
  <si>
    <t xml:space="preserve">Government </t>
    <phoneticPr fontId="10"/>
  </si>
  <si>
    <t>Population</t>
    <phoneticPr fontId="10"/>
  </si>
  <si>
    <t>Thousand</t>
    <phoneticPr fontId="10"/>
  </si>
  <si>
    <t xml:space="preserve">Population </t>
    <phoneticPr fontId="10"/>
  </si>
  <si>
    <t>Unit</t>
    <phoneticPr fontId="10"/>
  </si>
  <si>
    <t>Billion yen</t>
    <phoneticPr fontId="10"/>
  </si>
  <si>
    <t>GDP</t>
    <phoneticPr fontId="10"/>
  </si>
  <si>
    <t>Coal</t>
    <phoneticPr fontId="9"/>
  </si>
  <si>
    <t>Coal Products</t>
    <phoneticPr fontId="9"/>
  </si>
  <si>
    <t>Oil Products</t>
    <phoneticPr fontId="9"/>
  </si>
  <si>
    <t>Natural Gas</t>
    <phoneticPr fontId="9"/>
  </si>
  <si>
    <t>Total</t>
    <phoneticPr fontId="11"/>
  </si>
  <si>
    <t>Total</t>
    <phoneticPr fontId="11"/>
  </si>
  <si>
    <t>FY2013</t>
    <phoneticPr fontId="10"/>
  </si>
  <si>
    <t>Share of 
emissions</t>
    <phoneticPr fontId="10"/>
  </si>
  <si>
    <t>Residential</t>
    <phoneticPr fontId="10"/>
  </si>
  <si>
    <t>Waste</t>
    <phoneticPr fontId="10"/>
  </si>
  <si>
    <t>Total</t>
    <phoneticPr fontId="10"/>
  </si>
  <si>
    <t>FY2013</t>
    <phoneticPr fontId="10"/>
  </si>
  <si>
    <t>Share of 
emissions</t>
    <phoneticPr fontId="10"/>
  </si>
  <si>
    <t xml:space="preserve">
</t>
    <phoneticPr fontId="10"/>
  </si>
  <si>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10"/>
  </si>
  <si>
    <r>
      <rPr>
        <sz val="10"/>
        <rFont val="ＭＳ 明朝"/>
        <family val="1"/>
        <charset val="128"/>
      </rPr>
      <t>※電気熱配分誤差を含む</t>
    </r>
    <rPh sb="1" eb="3">
      <t>デンキ</t>
    </rPh>
    <rPh sb="3" eb="4">
      <t>ネツ</t>
    </rPh>
    <rPh sb="4" eb="6">
      <t>ハイブン</t>
    </rPh>
    <rPh sb="6" eb="8">
      <t>ゴサ</t>
    </rPh>
    <rPh sb="9" eb="10">
      <t>フク</t>
    </rPh>
    <phoneticPr fontId="10"/>
  </si>
  <si>
    <t>3. Agriculture</t>
    <phoneticPr fontId="10"/>
  </si>
  <si>
    <t>5. Waste</t>
    <phoneticPr fontId="10"/>
  </si>
  <si>
    <r>
      <rPr>
        <sz val="14"/>
        <rFont val="ＭＳ 明朝"/>
        <family val="1"/>
        <charset val="128"/>
      </rPr>
      <t>■【電気・熱配分前】</t>
    </r>
    <phoneticPr fontId="10"/>
  </si>
  <si>
    <r>
      <rPr>
        <b/>
        <sz val="11"/>
        <rFont val="ＭＳ 明朝"/>
        <family val="1"/>
        <charset val="128"/>
      </rPr>
      <t>電気熱配分誤差</t>
    </r>
    <phoneticPr fontId="10"/>
  </si>
  <si>
    <r>
      <rPr>
        <sz val="11"/>
        <rFont val="ＭＳ 明朝"/>
        <family val="1"/>
        <charset val="128"/>
      </rPr>
      <t>■シェア</t>
    </r>
    <phoneticPr fontId="9"/>
  </si>
  <si>
    <t>Total</t>
    <phoneticPr fontId="11"/>
  </si>
  <si>
    <t>Total</t>
    <phoneticPr fontId="11"/>
  </si>
  <si>
    <t>Aerosols / MDI</t>
  </si>
  <si>
    <t>Fugitive emissions from HFCs manufacturing</t>
  </si>
  <si>
    <t>PFCs</t>
    <phoneticPr fontId="10"/>
  </si>
  <si>
    <t>Other</t>
    <phoneticPr fontId="10"/>
  </si>
  <si>
    <t>Aluminum Production</t>
  </si>
  <si>
    <t>Liquid Crystals</t>
  </si>
  <si>
    <t xml:space="preserve">Total F-gases </t>
    <phoneticPr fontId="10"/>
  </si>
  <si>
    <t xml:space="preserve">Total F-gases </t>
    <phoneticPr fontId="10"/>
  </si>
  <si>
    <t>PFCs</t>
    <phoneticPr fontId="10"/>
  </si>
  <si>
    <t xml:space="preserve">Total F-gases </t>
    <phoneticPr fontId="10"/>
  </si>
  <si>
    <t>HFCs</t>
    <phoneticPr fontId="10"/>
  </si>
  <si>
    <t>Coal</t>
  </si>
  <si>
    <t>Kerosene</t>
  </si>
  <si>
    <t>Electricity</t>
  </si>
  <si>
    <t>Heat</t>
  </si>
  <si>
    <t>Gasoline</t>
  </si>
  <si>
    <t>Diesel Oil</t>
  </si>
  <si>
    <t>Municipal Solid Waste</t>
  </si>
  <si>
    <t>Heating</t>
  </si>
  <si>
    <t>Cooling</t>
    <phoneticPr fontId="13"/>
  </si>
  <si>
    <t>Hot Water</t>
    <phoneticPr fontId="13"/>
  </si>
  <si>
    <t>Cooking</t>
    <phoneticPr fontId="13"/>
  </si>
  <si>
    <t>Car</t>
    <phoneticPr fontId="13"/>
  </si>
  <si>
    <t>Municipal Solid Waste</t>
    <phoneticPr fontId="13"/>
  </si>
  <si>
    <t>Number of Households</t>
    <phoneticPr fontId="10"/>
  </si>
  <si>
    <t>Fiscal Year</t>
    <phoneticPr fontId="10"/>
  </si>
  <si>
    <t>Car</t>
    <phoneticPr fontId="13"/>
  </si>
  <si>
    <t>Cooling</t>
    <phoneticPr fontId="13"/>
  </si>
  <si>
    <t>Cooking</t>
    <phoneticPr fontId="13"/>
  </si>
  <si>
    <t>Municipal Solid Waste</t>
    <phoneticPr fontId="13"/>
  </si>
  <si>
    <t>International aviation</t>
    <phoneticPr fontId="10"/>
  </si>
  <si>
    <t>International navigation</t>
    <phoneticPr fontId="10"/>
  </si>
  <si>
    <t>International bunker total</t>
    <phoneticPr fontId="10"/>
  </si>
  <si>
    <t>1.A.1. Energy Industries</t>
    <phoneticPr fontId="10"/>
  </si>
  <si>
    <t>Public Electricity and Heat Production</t>
    <phoneticPr fontId="10"/>
  </si>
  <si>
    <t>Petroleum Refining</t>
    <phoneticPr fontId="10"/>
  </si>
  <si>
    <t>Manufacture of Solid Fuels and Other Energy Industries</t>
    <phoneticPr fontId="10"/>
  </si>
  <si>
    <t>1.A.2. Manufacturing Industries and Construction</t>
    <phoneticPr fontId="10"/>
  </si>
  <si>
    <t>Non-Ferrous Metals</t>
    <phoneticPr fontId="10"/>
  </si>
  <si>
    <t>Chemicals</t>
    <phoneticPr fontId="10"/>
  </si>
  <si>
    <t>Pulp, Paper and Print</t>
    <phoneticPr fontId="10"/>
  </si>
  <si>
    <t>Food Processing, Beverages and Tobacco</t>
    <phoneticPr fontId="10"/>
  </si>
  <si>
    <t>1.A.3. Transport</t>
    <phoneticPr fontId="10"/>
  </si>
  <si>
    <t>Domestic Navigation</t>
    <phoneticPr fontId="10"/>
  </si>
  <si>
    <t>Commercial/Institutional</t>
  </si>
  <si>
    <t>Agriculture/Forestry/Fisheries</t>
    <phoneticPr fontId="10"/>
  </si>
  <si>
    <t>Glass Production</t>
  </si>
  <si>
    <t>Other Process Uses of Carbonates</t>
  </si>
  <si>
    <t>4. Land-Use, Land-Use Change, and Forestry (LULUCF)</t>
    <phoneticPr fontId="10"/>
  </si>
  <si>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</si>
  <si>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</si>
  <si>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Category</t>
  </si>
  <si>
    <t>1.A.1. Energy Industries</t>
  </si>
  <si>
    <t>1.A.2. Manufacturing Industries and Construction</t>
  </si>
  <si>
    <t>1.A.3. Transport</t>
  </si>
  <si>
    <t>1.A.4. Other Sector</t>
  </si>
  <si>
    <t>1.B. Fugitive Emissions from Fuels</t>
    <phoneticPr fontId="10"/>
  </si>
  <si>
    <t>Including Waste for Energy Purposes</t>
  </si>
  <si>
    <t>Excluding Agriculture/Forestry/Fisheries</t>
    <phoneticPr fontId="10"/>
  </si>
  <si>
    <t>Including lubricant uses</t>
    <phoneticPr fontId="10"/>
  </si>
  <si>
    <t>Excluding Waste for Energy Purposes</t>
  </si>
  <si>
    <t>Deforestation</t>
    <phoneticPr fontId="10"/>
  </si>
  <si>
    <t>Fiscal Year</t>
    <phoneticPr fontId="10"/>
  </si>
  <si>
    <t>Hot Water</t>
    <phoneticPr fontId="13"/>
  </si>
  <si>
    <r>
      <rPr>
        <sz val="11"/>
        <rFont val="ＭＳ 明朝"/>
        <family val="1"/>
        <charset val="128"/>
      </rPr>
      <t>ガラス製造</t>
    </r>
    <phoneticPr fontId="10"/>
  </si>
  <si>
    <r>
      <t>GDP</t>
    </r>
    <r>
      <rPr>
        <sz val="10"/>
        <rFont val="Century"/>
        <family val="1"/>
      </rPr>
      <t/>
    </r>
    <phoneticPr fontId="10"/>
  </si>
  <si>
    <t>Notes</t>
    <phoneticPr fontId="10"/>
  </si>
  <si>
    <r>
      <t xml:space="preserve">2. </t>
    </r>
    <r>
      <rPr>
        <sz val="11"/>
        <rFont val="ＭＳ 明朝"/>
        <family val="1"/>
        <charset val="128"/>
      </rPr>
      <t>工業プロセス及び製品の使用</t>
    </r>
    <phoneticPr fontId="10"/>
  </si>
  <si>
    <t>Cement Production</t>
    <phoneticPr fontId="10"/>
  </si>
  <si>
    <t>Lime Production</t>
    <phoneticPr fontId="10"/>
  </si>
  <si>
    <t>Glass Production</t>
    <phoneticPr fontId="10"/>
  </si>
  <si>
    <t>Other Process Uses of Carbonates</t>
    <phoneticPr fontId="10"/>
  </si>
  <si>
    <t>Chemical Industry</t>
    <phoneticPr fontId="10"/>
  </si>
  <si>
    <t>Non-energy Products from Fuels and Solvent Use</t>
    <phoneticPr fontId="10"/>
  </si>
  <si>
    <t>Waste for Energy Purposes</t>
    <phoneticPr fontId="10"/>
  </si>
  <si>
    <t>Waste</t>
    <phoneticPr fontId="10"/>
  </si>
  <si>
    <t>Liming</t>
    <phoneticPr fontId="10"/>
  </si>
  <si>
    <t>Agriculture</t>
    <phoneticPr fontId="10"/>
  </si>
  <si>
    <t>Fugitive Emissions from Fuel, etc.</t>
    <phoneticPr fontId="10"/>
  </si>
  <si>
    <r>
      <t xml:space="preserve">5. </t>
    </r>
    <r>
      <rPr>
        <b/>
        <sz val="11"/>
        <rFont val="ＭＳ 明朝"/>
        <family val="1"/>
        <charset val="128"/>
      </rPr>
      <t>廃棄物</t>
    </r>
    <rPh sb="3" eb="6">
      <t>ハイキブツ</t>
    </rPh>
    <phoneticPr fontId="10"/>
  </si>
  <si>
    <t>*Including "Statistical discrepancy from power and heat allocation"</t>
    <phoneticPr fontId="10"/>
  </si>
  <si>
    <t>Incineration and Open Burning of Waste (excluding waste for energy purposes)</t>
    <phoneticPr fontId="10"/>
  </si>
  <si>
    <t>Decomposition of Petroleum-Derived Surfactants</t>
    <phoneticPr fontId="10"/>
  </si>
  <si>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10"/>
  </si>
  <si>
    <t>2. Industrial Processes and Product Use</t>
    <phoneticPr fontId="10"/>
  </si>
  <si>
    <t>2. Industrial Processes and Product Use</t>
    <phoneticPr fontId="10"/>
  </si>
  <si>
    <t>Industrial Processes and Product Use</t>
    <phoneticPr fontId="10"/>
  </si>
  <si>
    <t>Industrial Processes and Product Use</t>
    <phoneticPr fontId="10"/>
  </si>
  <si>
    <t>The difference between them is to which sector the emissions from fuel combustion for power and heat generation are allocated.</t>
    <phoneticPr fontId="10"/>
  </si>
  <si>
    <t>Population*</t>
    <phoneticPr fontId="10"/>
  </si>
  <si>
    <t>Power etc.*</t>
    <phoneticPr fontId="13"/>
  </si>
  <si>
    <t>GHG emissions from International Bunkers [Reference values]</t>
    <phoneticPr fontId="10"/>
  </si>
  <si>
    <t>Non-metallic minerals</t>
    <phoneticPr fontId="10"/>
  </si>
  <si>
    <t>*3: "Waste for energy purposes" is distributed to 1A1,1A2 and 1A4 of "1A fuel combustion" instead of "5 Waste" (refer to "Note" column in the table ).</t>
    <phoneticPr fontId="10"/>
  </si>
  <si>
    <t>City Gas</t>
    <phoneticPr fontId="10"/>
  </si>
  <si>
    <t>City Gas</t>
    <phoneticPr fontId="9"/>
  </si>
  <si>
    <t>Afforestation, reforestation</t>
    <phoneticPr fontId="10"/>
  </si>
  <si>
    <t>GDP *
(Expenditure approach, in real terms: chain-linked method [Benchmark year: 2015])</t>
    <phoneticPr fontId="10"/>
  </si>
  <si>
    <t>Crude Oil</t>
    <phoneticPr fontId="9"/>
  </si>
  <si>
    <t>Energy Transformation</t>
  </si>
  <si>
    <t>Energy Transformation</t>
    <phoneticPr fontId="10"/>
  </si>
  <si>
    <t>Energy Transformation</t>
    <phoneticPr fontId="10"/>
  </si>
  <si>
    <t>Energy Transformation*</t>
    <phoneticPr fontId="10"/>
  </si>
  <si>
    <r>
      <t xml:space="preserve">1.A.2. </t>
    </r>
    <r>
      <rPr>
        <sz val="11"/>
        <rFont val="ＭＳ 明朝"/>
        <family val="1"/>
        <charset val="128"/>
      </rPr>
      <t>製造業・建設業</t>
    </r>
    <phoneticPr fontId="10"/>
  </si>
  <si>
    <t>⃝</t>
    <phoneticPr fontId="10"/>
  </si>
  <si>
    <r>
      <t xml:space="preserve">1.A.4. </t>
    </r>
    <r>
      <rPr>
        <sz val="11"/>
        <rFont val="ＭＳ 明朝"/>
        <family val="1"/>
        <charset val="128"/>
      </rPr>
      <t>その他部門</t>
    </r>
    <rPh sb="9" eb="10">
      <t>タ</t>
    </rPh>
    <rPh sb="10" eb="12">
      <t>ブモン</t>
    </rPh>
    <phoneticPr fontId="10"/>
  </si>
  <si>
    <t>GHG emissions per capita</t>
    <phoneticPr fontId="10"/>
  </si>
  <si>
    <t>GHG emissions per GDP</t>
    <phoneticPr fontId="10"/>
  </si>
  <si>
    <r>
      <rPr>
        <sz val="11"/>
        <rFont val="ＭＳ 明朝"/>
        <family val="1"/>
        <charset val="128"/>
      </rPr>
      <t>人口</t>
    </r>
    <r>
      <rPr>
        <vertAlign val="superscript"/>
        <sz val="11"/>
        <rFont val="ＭＳ 明朝"/>
        <family val="1"/>
        <charset val="128"/>
      </rPr>
      <t>※</t>
    </r>
    <rPh sb="0" eb="2">
      <t>ジンコウ</t>
    </rPh>
    <phoneticPr fontId="10"/>
  </si>
  <si>
    <r>
      <t xml:space="preserve">3.D. </t>
    </r>
    <r>
      <rPr>
        <sz val="11"/>
        <rFont val="ＭＳ 明朝"/>
        <family val="1"/>
        <charset val="128"/>
      </rPr>
      <t>農用地の土壌</t>
    </r>
    <rPh sb="5" eb="8">
      <t>ノウヨウチ</t>
    </rPh>
    <rPh sb="9" eb="11">
      <t>ドジョウ</t>
    </rPh>
    <phoneticPr fontId="10"/>
  </si>
  <si>
    <r>
      <t xml:space="preserve">5.B. </t>
    </r>
    <r>
      <rPr>
        <sz val="11"/>
        <rFont val="ＭＳ 明朝"/>
        <family val="1"/>
        <charset val="128"/>
      </rPr>
      <t>固形廃棄物の生物処理</t>
    </r>
    <rPh sb="5" eb="7">
      <t>コケイ</t>
    </rPh>
    <rPh sb="7" eb="10">
      <t>ハイキブツ</t>
    </rPh>
    <rPh sb="11" eb="13">
      <t>セイブツ</t>
    </rPh>
    <rPh sb="13" eb="15">
      <t>ショリ</t>
    </rPh>
    <phoneticPr fontId="10"/>
  </si>
  <si>
    <r>
      <t xml:space="preserve">5.D. </t>
    </r>
    <r>
      <rPr>
        <sz val="11"/>
        <rFont val="ＭＳ 明朝"/>
        <family val="1"/>
        <charset val="128"/>
      </rPr>
      <t>排水の処理と放出</t>
    </r>
    <rPh sb="5" eb="7">
      <t>ハイスイ</t>
    </rPh>
    <rPh sb="8" eb="10">
      <t>ショリ</t>
    </rPh>
    <rPh sb="11" eb="13">
      <t>ホウシュツ</t>
    </rPh>
    <phoneticPr fontId="10"/>
  </si>
  <si>
    <r>
      <t xml:space="preserve">1.A. </t>
    </r>
    <r>
      <rPr>
        <sz val="11"/>
        <rFont val="ＭＳ 明朝"/>
        <family val="1"/>
        <charset val="128"/>
      </rPr>
      <t>燃料の燃焼</t>
    </r>
    <rPh sb="5" eb="7">
      <t>ネンリョウ</t>
    </rPh>
    <rPh sb="8" eb="10">
      <t>ネンショウ</t>
    </rPh>
    <phoneticPr fontId="10"/>
  </si>
  <si>
    <t>1.A. Fuel Combustion</t>
    <phoneticPr fontId="10"/>
  </si>
  <si>
    <t>3.B. Manure Management</t>
    <phoneticPr fontId="10"/>
  </si>
  <si>
    <t>3.D. Agricultural Soils</t>
    <phoneticPr fontId="10"/>
  </si>
  <si>
    <t>5.B. Biological Treatment of Solid Waste</t>
    <phoneticPr fontId="10"/>
  </si>
  <si>
    <t>5.C. Incineration and Open Burning of Waste
  (excluding waste for energy purposes)</t>
    <phoneticPr fontId="10"/>
  </si>
  <si>
    <t>5.D. Wastewater Treatment and Discharge</t>
    <phoneticPr fontId="10"/>
  </si>
  <si>
    <r>
      <t xml:space="preserve">2.B. </t>
    </r>
    <r>
      <rPr>
        <sz val="11"/>
        <rFont val="ＭＳ 明朝"/>
        <family val="1"/>
        <charset val="128"/>
      </rPr>
      <t>化学産業</t>
    </r>
    <rPh sb="5" eb="7">
      <t>カガク</t>
    </rPh>
    <rPh sb="7" eb="9">
      <t>サンギョウ</t>
    </rPh>
    <phoneticPr fontId="10"/>
  </si>
  <si>
    <r>
      <t xml:space="preserve">3.A. </t>
    </r>
    <r>
      <rPr>
        <sz val="11"/>
        <rFont val="ＭＳ 明朝"/>
        <family val="1"/>
        <charset val="128"/>
      </rPr>
      <t>消化管内発酵</t>
    </r>
    <rPh sb="5" eb="7">
      <t>ショウカ</t>
    </rPh>
    <rPh sb="7" eb="9">
      <t>カンナイ</t>
    </rPh>
    <rPh sb="9" eb="11">
      <t>ハッコウ</t>
    </rPh>
    <phoneticPr fontId="10"/>
  </si>
  <si>
    <r>
      <t xml:space="preserve">3.C. </t>
    </r>
    <r>
      <rPr>
        <sz val="11"/>
        <rFont val="ＭＳ 明朝"/>
        <family val="1"/>
        <charset val="128"/>
      </rPr>
      <t>稲作</t>
    </r>
    <rPh sb="5" eb="7">
      <t>イナサク</t>
    </rPh>
    <phoneticPr fontId="10"/>
  </si>
  <si>
    <r>
      <t xml:space="preserve">5.A. </t>
    </r>
    <r>
      <rPr>
        <sz val="11"/>
        <rFont val="ＭＳ 明朝"/>
        <family val="1"/>
        <charset val="128"/>
      </rPr>
      <t>固形廃棄物の処分</t>
    </r>
    <rPh sb="5" eb="7">
      <t>コケイ</t>
    </rPh>
    <rPh sb="7" eb="10">
      <t>ハイキブツ</t>
    </rPh>
    <rPh sb="11" eb="13">
      <t>ショブン</t>
    </rPh>
    <phoneticPr fontId="10"/>
  </si>
  <si>
    <t>1.B.1. Solid Fuels</t>
    <phoneticPr fontId="10"/>
  </si>
  <si>
    <t>2.B. Chemical Industry</t>
    <phoneticPr fontId="10"/>
  </si>
  <si>
    <t>3.A. Enteric Fermentation</t>
    <phoneticPr fontId="10"/>
  </si>
  <si>
    <t>3.C. Rice Cultivation</t>
    <phoneticPr fontId="10"/>
  </si>
  <si>
    <t>5.A. Solid Waste Disposal</t>
    <phoneticPr fontId="10"/>
  </si>
  <si>
    <t>5.C. Incineration and Open Burning of Waste (excluding waste for energy purposes)</t>
    <phoneticPr fontId="10"/>
  </si>
  <si>
    <t>Chemical and Allied Products, Oil and Coal Products</t>
  </si>
  <si>
    <t>Printing and Allied Industries</t>
    <phoneticPr fontId="10"/>
  </si>
  <si>
    <t>Urea Application</t>
    <phoneticPr fontId="10"/>
  </si>
  <si>
    <r>
      <rPr>
        <sz val="11"/>
        <rFont val="ＭＳ 明朝"/>
        <family val="1"/>
        <charset val="128"/>
      </rPr>
      <t>自動車（旅客）</t>
    </r>
  </si>
  <si>
    <r>
      <rPr>
        <sz val="11"/>
        <rFont val="ＭＳ 明朝"/>
        <family val="1"/>
        <charset val="128"/>
      </rPr>
      <t>パルプ･紙･紙加工品</t>
    </r>
    <phoneticPr fontId="10"/>
  </si>
  <si>
    <t>Agriculture, Forestry and Fishery</t>
  </si>
  <si>
    <t>Mining, Quarrying of Stone and Gravel</t>
  </si>
  <si>
    <t>Construction Work Industry</t>
  </si>
  <si>
    <t>Electricity, Gas, Heat Supply, Water, Information and Communication and Transport and Postal Activities</t>
    <phoneticPr fontId="10"/>
  </si>
  <si>
    <t>Wholesale and Retail Trade, Finance and Insurance, Real Estate and Goods Rental and Leasing</t>
    <phoneticPr fontId="10"/>
  </si>
  <si>
    <t>Professional and Technical Service, Accommodations, Eating and Drinking Service, Living Related and Personal Services and Amusement Services</t>
    <phoneticPr fontId="10"/>
  </si>
  <si>
    <t>Education, Learning Support, Medical, Health Care and Welfare,  Compound and Miscellaneous Services</t>
    <phoneticPr fontId="10"/>
  </si>
  <si>
    <t>Railways</t>
    <phoneticPr fontId="10"/>
  </si>
  <si>
    <t>Railways / Domestic Navigation / Domestic Aviation</t>
    <phoneticPr fontId="10"/>
  </si>
  <si>
    <t>Domestic Navigation</t>
  </si>
  <si>
    <r>
      <t xml:space="preserve">1.A. </t>
    </r>
    <r>
      <rPr>
        <b/>
        <sz val="11"/>
        <rFont val="ＭＳ 明朝"/>
        <family val="1"/>
        <charset val="128"/>
      </rPr>
      <t>燃料の燃焼</t>
    </r>
    <rPh sb="5" eb="7">
      <t>ネンリョウ</t>
    </rPh>
    <rPh sb="8" eb="10">
      <t>ネンショウ</t>
    </rPh>
    <phoneticPr fontId="10"/>
  </si>
  <si>
    <r>
      <t xml:space="preserve">1.B. </t>
    </r>
    <r>
      <rPr>
        <b/>
        <sz val="11"/>
        <rFont val="ＭＳ 明朝"/>
        <family val="1"/>
        <charset val="128"/>
      </rPr>
      <t>燃料からの漏出</t>
    </r>
    <rPh sb="5" eb="7">
      <t>ネンリョウ</t>
    </rPh>
    <rPh sb="10" eb="12">
      <t>ロウシュツ</t>
    </rPh>
    <phoneticPr fontId="10"/>
  </si>
  <si>
    <r>
      <t xml:space="preserve">2.A. </t>
    </r>
    <r>
      <rPr>
        <sz val="11"/>
        <rFont val="ＭＳ 明朝"/>
        <family val="1"/>
        <charset val="128"/>
      </rPr>
      <t>鉱物産業</t>
    </r>
    <rPh sb="5" eb="7">
      <t>コウブツ</t>
    </rPh>
    <rPh sb="7" eb="9">
      <t>サンギョウ</t>
    </rPh>
    <phoneticPr fontId="10"/>
  </si>
  <si>
    <r>
      <t xml:space="preserve">2.D. </t>
    </r>
    <r>
      <rPr>
        <sz val="11"/>
        <rFont val="ＭＳ 明朝"/>
        <family val="1"/>
        <charset val="128"/>
      </rPr>
      <t>燃料からの非エネルギー製品及び溶剤の使用</t>
    </r>
    <rPh sb="5" eb="7">
      <t>ネンリョウ</t>
    </rPh>
    <rPh sb="10" eb="11">
      <t>ヒ</t>
    </rPh>
    <rPh sb="16" eb="18">
      <t>セイヒン</t>
    </rPh>
    <rPh sb="18" eb="19">
      <t>オヨ</t>
    </rPh>
    <rPh sb="20" eb="22">
      <t>ヨウザイ</t>
    </rPh>
    <rPh sb="23" eb="25">
      <t>シヨウ</t>
    </rPh>
    <phoneticPr fontId="10"/>
  </si>
  <si>
    <r>
      <t xml:space="preserve">3.G. </t>
    </r>
    <r>
      <rPr>
        <sz val="11"/>
        <rFont val="ＭＳ 明朝"/>
        <family val="1"/>
        <charset val="128"/>
      </rPr>
      <t>石灰施用</t>
    </r>
    <rPh sb="5" eb="7">
      <t>セッカイ</t>
    </rPh>
    <rPh sb="7" eb="9">
      <t>セヨウ</t>
    </rPh>
    <phoneticPr fontId="10"/>
  </si>
  <si>
    <r>
      <t xml:space="preserve">4.A. </t>
    </r>
    <r>
      <rPr>
        <sz val="11"/>
        <rFont val="ＭＳ 明朝"/>
        <family val="1"/>
        <charset val="128"/>
      </rPr>
      <t>森林</t>
    </r>
    <rPh sb="5" eb="7">
      <t>シンリン</t>
    </rPh>
    <phoneticPr fontId="10"/>
  </si>
  <si>
    <r>
      <t xml:space="preserve">4.B. </t>
    </r>
    <r>
      <rPr>
        <sz val="11"/>
        <rFont val="ＭＳ 明朝"/>
        <family val="1"/>
        <charset val="128"/>
      </rPr>
      <t>農地</t>
    </r>
    <rPh sb="5" eb="7">
      <t>ノウチ</t>
    </rPh>
    <phoneticPr fontId="10"/>
  </si>
  <si>
    <r>
      <t xml:space="preserve">4.C. </t>
    </r>
    <r>
      <rPr>
        <sz val="11"/>
        <rFont val="ＭＳ 明朝"/>
        <family val="1"/>
        <charset val="128"/>
      </rPr>
      <t>草地</t>
    </r>
    <rPh sb="5" eb="7">
      <t>クサチ</t>
    </rPh>
    <phoneticPr fontId="10"/>
  </si>
  <si>
    <r>
      <t xml:space="preserve">4.D. </t>
    </r>
    <r>
      <rPr>
        <sz val="11"/>
        <rFont val="ＭＳ 明朝"/>
        <family val="1"/>
        <charset val="128"/>
      </rPr>
      <t>湿地</t>
    </r>
    <rPh sb="5" eb="7">
      <t>シッチ</t>
    </rPh>
    <phoneticPr fontId="10"/>
  </si>
  <si>
    <r>
      <t xml:space="preserve">4.E. </t>
    </r>
    <r>
      <rPr>
        <sz val="11"/>
        <rFont val="ＭＳ 明朝"/>
        <family val="1"/>
        <charset val="128"/>
      </rPr>
      <t>開発地</t>
    </r>
    <rPh sb="5" eb="7">
      <t>カイハツ</t>
    </rPh>
    <rPh sb="7" eb="8">
      <t>チ</t>
    </rPh>
    <phoneticPr fontId="10"/>
  </si>
  <si>
    <r>
      <t xml:space="preserve">4.F. </t>
    </r>
    <r>
      <rPr>
        <sz val="11"/>
        <rFont val="ＭＳ 明朝"/>
        <family val="1"/>
        <charset val="128"/>
      </rPr>
      <t>その他の土地</t>
    </r>
    <rPh sb="7" eb="8">
      <t>タ</t>
    </rPh>
    <rPh sb="9" eb="11">
      <t>トチ</t>
    </rPh>
    <phoneticPr fontId="10"/>
  </si>
  <si>
    <r>
      <t xml:space="preserve">4.G. </t>
    </r>
    <r>
      <rPr>
        <sz val="11"/>
        <rFont val="ＭＳ 明朝"/>
        <family val="1"/>
        <charset val="128"/>
      </rPr>
      <t>伐採木材製品</t>
    </r>
    <rPh sb="5" eb="7">
      <t>バッサイ</t>
    </rPh>
    <rPh sb="7" eb="9">
      <t>モクザイ</t>
    </rPh>
    <rPh sb="9" eb="11">
      <t>セイヒン</t>
    </rPh>
    <phoneticPr fontId="10"/>
  </si>
  <si>
    <t>2.D. Non-energy Products from Fuels and Solvent Use</t>
    <phoneticPr fontId="10"/>
  </si>
  <si>
    <t>3.G. Liming</t>
    <phoneticPr fontId="10"/>
  </si>
  <si>
    <t>3.H. Urea Application</t>
    <phoneticPr fontId="10"/>
  </si>
  <si>
    <t>4.A. Forest land</t>
    <phoneticPr fontId="10"/>
  </si>
  <si>
    <t>4.B. Cropland</t>
    <phoneticPr fontId="10"/>
  </si>
  <si>
    <t>4.C. Grassland</t>
    <phoneticPr fontId="10"/>
  </si>
  <si>
    <t>4.D. Wetlands</t>
    <phoneticPr fontId="10"/>
  </si>
  <si>
    <t>4.E. Settlements</t>
    <phoneticPr fontId="10"/>
  </si>
  <si>
    <t>4.F. Other land</t>
    <phoneticPr fontId="10"/>
  </si>
  <si>
    <t>4.G. Harvest Wood Products</t>
    <phoneticPr fontId="10"/>
  </si>
  <si>
    <r>
      <t xml:space="preserve">5.C. </t>
    </r>
    <r>
      <rPr>
        <sz val="11"/>
        <rFont val="ＭＳ 明朝"/>
        <family val="1"/>
        <charset val="128"/>
      </rPr>
      <t>廃棄物の焼却と野焼き（エネルギー利用を含まない）</t>
    </r>
    <rPh sb="5" eb="8">
      <t>ハイキブツ</t>
    </rPh>
    <rPh sb="9" eb="11">
      <t>ショウキャク</t>
    </rPh>
    <rPh sb="12" eb="14">
      <t>ノヤ</t>
    </rPh>
    <rPh sb="21" eb="23">
      <t>リヨウ</t>
    </rPh>
    <rPh sb="24" eb="25">
      <t>フク</t>
    </rPh>
    <phoneticPr fontId="10"/>
  </si>
  <si>
    <r>
      <t xml:space="preserve">5.E. </t>
    </r>
    <r>
      <rPr>
        <sz val="11"/>
        <rFont val="ＭＳ 明朝"/>
        <family val="1"/>
        <charset val="128"/>
      </rPr>
      <t>石油由来の界面活性剤の分解</t>
    </r>
    <phoneticPr fontId="10"/>
  </si>
  <si>
    <r>
      <rPr>
        <b/>
        <sz val="11"/>
        <rFont val="ＭＳ 明朝"/>
        <family val="1"/>
        <charset val="128"/>
      </rPr>
      <t>旅客</t>
    </r>
    <rPh sb="0" eb="2">
      <t>リョカク</t>
    </rPh>
    <phoneticPr fontId="10"/>
  </si>
  <si>
    <r>
      <rPr>
        <b/>
        <sz val="11"/>
        <rFont val="ＭＳ 明朝"/>
        <family val="1"/>
        <charset val="128"/>
      </rPr>
      <t>貨物</t>
    </r>
    <phoneticPr fontId="10"/>
  </si>
  <si>
    <r>
      <t xml:space="preserve">1.B. </t>
    </r>
    <r>
      <rPr>
        <sz val="11"/>
        <rFont val="ＭＳ 明朝"/>
        <family val="1"/>
        <charset val="128"/>
      </rPr>
      <t>燃料からの漏出</t>
    </r>
    <rPh sb="5" eb="7">
      <t>ネンリョウ</t>
    </rPh>
    <rPh sb="10" eb="12">
      <t>ロウシュツ</t>
    </rPh>
    <phoneticPr fontId="10"/>
  </si>
  <si>
    <t>1.B. Fugitive Emissions from Fuel</t>
    <phoneticPr fontId="10"/>
  </si>
  <si>
    <t>3.Agriculture</t>
    <phoneticPr fontId="11"/>
  </si>
  <si>
    <t>5.Waste</t>
    <phoneticPr fontId="11"/>
  </si>
  <si>
    <t>1.A.Fuel Combustion</t>
    <phoneticPr fontId="11"/>
  </si>
  <si>
    <t>1.B.Fugitive Emissions from Fuel</t>
    <phoneticPr fontId="11"/>
  </si>
  <si>
    <t>2.Industrial Processes and Product Use</t>
    <phoneticPr fontId="11"/>
  </si>
  <si>
    <r>
      <t>1.A./1.B.</t>
    </r>
    <r>
      <rPr>
        <sz val="11"/>
        <rFont val="ＭＳ 明朝"/>
        <family val="1"/>
        <charset val="128"/>
      </rPr>
      <t>燃料の燃焼・漏出</t>
    </r>
    <rPh sb="9" eb="11">
      <t>ネンリョウ</t>
    </rPh>
    <rPh sb="12" eb="14">
      <t>ネンショウ</t>
    </rPh>
    <rPh sb="15" eb="17">
      <t>ロウシュツ</t>
    </rPh>
    <phoneticPr fontId="11"/>
  </si>
  <si>
    <r>
      <t>3.</t>
    </r>
    <r>
      <rPr>
        <sz val="11"/>
        <rFont val="ＭＳ 明朝"/>
        <family val="1"/>
        <charset val="128"/>
      </rPr>
      <t>農業</t>
    </r>
    <rPh sb="2" eb="4">
      <t>ノウギョウ</t>
    </rPh>
    <phoneticPr fontId="11"/>
  </si>
  <si>
    <r>
      <t>5.</t>
    </r>
    <r>
      <rPr>
        <sz val="11"/>
        <rFont val="ＭＳ 明朝"/>
        <family val="1"/>
        <charset val="128"/>
      </rPr>
      <t>廃棄物</t>
    </r>
    <rPh sb="2" eb="5">
      <t>ハイキブツ</t>
    </rPh>
    <phoneticPr fontId="11"/>
  </si>
  <si>
    <t>1.A./1.B.Energy</t>
    <phoneticPr fontId="11"/>
  </si>
  <si>
    <t>2.Industrial Processes and Product Use</t>
    <phoneticPr fontId="10"/>
  </si>
  <si>
    <t xml:space="preserve"> 1.A.1. Energy Industries</t>
    <phoneticPr fontId="10"/>
  </si>
  <si>
    <t xml:space="preserve"> 1.A.2. Manufacturing industries and construction</t>
    <phoneticPr fontId="10"/>
  </si>
  <si>
    <t xml:space="preserve"> 1.A.3. Transport</t>
    <phoneticPr fontId="10"/>
  </si>
  <si>
    <t xml:space="preserve"> 1.A.4. Commercial, Residential, Agriculture, etc.</t>
    <phoneticPr fontId="10"/>
  </si>
  <si>
    <t xml:space="preserve"> 1.A.5. Other</t>
    <phoneticPr fontId="10"/>
  </si>
  <si>
    <t xml:space="preserve"> Solid Waste Disposal</t>
    <phoneticPr fontId="10"/>
  </si>
  <si>
    <t xml:space="preserve"> Biological Treatment of Solid Waste</t>
    <phoneticPr fontId="10"/>
  </si>
  <si>
    <t xml:space="preserve"> Wastewater Treatment and Discharge</t>
    <phoneticPr fontId="10"/>
  </si>
  <si>
    <t xml:space="preserve"> Waste for Energy Purposes</t>
    <phoneticPr fontId="10"/>
  </si>
  <si>
    <t xml:space="preserve"> Enteric Fermentation</t>
    <phoneticPr fontId="10"/>
  </si>
  <si>
    <t xml:space="preserve"> Rice Cultivation</t>
    <phoneticPr fontId="10"/>
  </si>
  <si>
    <t xml:space="preserve"> Other Agriculture</t>
    <phoneticPr fontId="10"/>
  </si>
  <si>
    <t xml:space="preserve"> Manure Management</t>
    <phoneticPr fontId="10"/>
  </si>
  <si>
    <t xml:space="preserve"> Incineration and Open Burning of Waste
   (excluding waste for energy purposes)</t>
    <phoneticPr fontId="10"/>
  </si>
  <si>
    <t>8.F-gas</t>
    <phoneticPr fontId="10"/>
  </si>
  <si>
    <t>9.GHG-capita</t>
    <phoneticPr fontId="10"/>
  </si>
  <si>
    <t>10.GHG-GDP</t>
    <phoneticPr fontId="10"/>
  </si>
  <si>
    <t>11.Household (per household)</t>
    <phoneticPr fontId="10"/>
  </si>
  <si>
    <t>12.Household (per capita)</t>
    <phoneticPr fontId="10"/>
  </si>
  <si>
    <r>
      <t>2.</t>
    </r>
    <r>
      <rPr>
        <sz val="11"/>
        <rFont val="ＭＳ 明朝"/>
        <family val="1"/>
        <charset val="128"/>
      </rPr>
      <t>工業プロセス及び製品の使用</t>
    </r>
    <rPh sb="2" eb="4">
      <t>コウギョウ</t>
    </rPh>
    <rPh sb="8" eb="9">
      <t>オヨ</t>
    </rPh>
    <rPh sb="10" eb="12">
      <t>セイヒン</t>
    </rPh>
    <rPh sb="13" eb="15">
      <t>シヨウ</t>
    </rPh>
    <phoneticPr fontId="11"/>
  </si>
  <si>
    <r>
      <t xml:space="preserve"> </t>
    </r>
    <r>
      <rPr>
        <sz val="11"/>
        <rFont val="ＭＳ 明朝"/>
        <family val="1"/>
        <charset val="128"/>
      </rPr>
      <t>固形廃棄物の生物処理</t>
    </r>
    <phoneticPr fontId="10"/>
  </si>
  <si>
    <r>
      <t xml:space="preserve"> </t>
    </r>
    <r>
      <rPr>
        <sz val="11"/>
        <rFont val="ＭＳ 明朝"/>
        <family val="1"/>
        <charset val="128"/>
      </rPr>
      <t>排水の処理と放出</t>
    </r>
    <rPh sb="1" eb="3">
      <t>ハイスイ</t>
    </rPh>
    <rPh sb="4" eb="6">
      <t>ショリ</t>
    </rPh>
    <rPh sb="7" eb="9">
      <t>ホウシュツ</t>
    </rPh>
    <phoneticPr fontId="10"/>
  </si>
  <si>
    <r>
      <t xml:space="preserve"> </t>
    </r>
    <r>
      <rPr>
        <sz val="11"/>
        <rFont val="ＭＳ 明朝"/>
        <family val="1"/>
        <charset val="128"/>
      </rPr>
      <t>廃棄物のエネルギー利用</t>
    </r>
    <rPh sb="1" eb="4">
      <t>ハイキブツ</t>
    </rPh>
    <rPh sb="10" eb="12">
      <t>リヨウ</t>
    </rPh>
    <phoneticPr fontId="10"/>
  </si>
  <si>
    <t xml:space="preserve"> Incineration and Open Burning of Waste
 (excluding waste for energy purposes)</t>
    <phoneticPr fontId="10"/>
  </si>
  <si>
    <t>Ceramic, Stone and Clay Products (Cement - Kiln Use etc.)</t>
    <phoneticPr fontId="10"/>
  </si>
  <si>
    <t>Emissions are represented as plus (+) values, and removals are represented as minus (-) values.</t>
  </si>
  <si>
    <t xml:space="preserve">Metal Industry </t>
  </si>
  <si>
    <t xml:space="preserve">2.C. Metal Industry </t>
  </si>
  <si>
    <t>Note</t>
  </si>
  <si>
    <t>https://www.nies.go.jp/gio/copyright/index.html</t>
    <phoneticPr fontId="10"/>
  </si>
  <si>
    <t>https://www.nies.go.jp/gio/en/copyright/index.html</t>
  </si>
  <si>
    <t>&lt;Final Figures&gt;</t>
    <phoneticPr fontId="10"/>
  </si>
  <si>
    <t>Other</t>
  </si>
  <si>
    <t>13.NDC-LULUCF</t>
    <phoneticPr fontId="10"/>
  </si>
  <si>
    <t>1.Summary</t>
    <phoneticPr fontId="10"/>
  </si>
  <si>
    <t>Forest management</t>
    <phoneticPr fontId="10"/>
  </si>
  <si>
    <t>Forest</t>
    <phoneticPr fontId="10"/>
  </si>
  <si>
    <t>Harvested wood products</t>
    <phoneticPr fontId="10"/>
  </si>
  <si>
    <t>Cropland management</t>
    <phoneticPr fontId="10"/>
  </si>
  <si>
    <t>Grazing Land management</t>
    <phoneticPr fontId="10"/>
  </si>
  <si>
    <t>Urban greening</t>
    <phoneticPr fontId="10"/>
  </si>
  <si>
    <r>
      <rPr>
        <sz val="11"/>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10"/>
  </si>
  <si>
    <t>Note:</t>
    <phoneticPr fontId="10"/>
  </si>
  <si>
    <t>*1  Power, etc: Includes lighting, refrigerators, vacuum cleaners, and TVs which use electricity, and which are not included in other uses.</t>
    <phoneticPr fontId="10"/>
  </si>
  <si>
    <t>Removals by Measures for Forest and Other Carbon Sinks</t>
    <phoneticPr fontId="10"/>
  </si>
  <si>
    <t>Measures for forest and other carbon sinks</t>
    <phoneticPr fontId="10"/>
  </si>
  <si>
    <t xml:space="preserve">*5: Values of LULUCF in this table are under the convention and different from emissions and removals in the LULUCF sector in the NDC. </t>
    <phoneticPr fontId="10"/>
  </si>
  <si>
    <t>Reference: Population, vital statistics and number of households survey based on the Resident Registration System (Ministry of Internal Affairs and Communications)</t>
    <phoneticPr fontId="10"/>
  </si>
  <si>
    <t>Emissions</t>
    <phoneticPr fontId="9"/>
  </si>
  <si>
    <t>Comparison to FY2013 emissions</t>
    <phoneticPr fontId="10"/>
  </si>
  <si>
    <t xml:space="preserve">FY2013 emissions: </t>
    <phoneticPr fontId="10"/>
  </si>
  <si>
    <r>
      <t>GHG</t>
    </r>
    <r>
      <rPr>
        <sz val="11"/>
        <rFont val="ＭＳ 明朝"/>
        <family val="1"/>
        <charset val="128"/>
      </rPr>
      <t>排出量</t>
    </r>
    <rPh sb="3" eb="5">
      <t>ハイシュツ</t>
    </rPh>
    <rPh sb="5" eb="6">
      <t>リョウ</t>
    </rPh>
    <phoneticPr fontId="10"/>
  </si>
  <si>
    <t>GHG emissions</t>
    <phoneticPr fontId="10"/>
  </si>
  <si>
    <t xml:space="preserve">GHG emissions per capita </t>
    <phoneticPr fontId="10"/>
  </si>
  <si>
    <t>GHG emissions per  GDP</t>
    <phoneticPr fontId="10"/>
  </si>
  <si>
    <r>
      <t>GHG</t>
    </r>
    <r>
      <rPr>
        <sz val="11"/>
        <rFont val="ＭＳ 明朝"/>
        <family val="1"/>
        <charset val="128"/>
      </rPr>
      <t>排出量</t>
    </r>
    <rPh sb="3" eb="6">
      <t>ハイシュツリョウ</t>
    </rPh>
    <phoneticPr fontId="10"/>
  </si>
  <si>
    <r>
      <t>GHG</t>
    </r>
    <r>
      <rPr>
        <sz val="11"/>
        <rFont val="ＭＳ 明朝"/>
        <family val="1"/>
        <charset val="128"/>
      </rPr>
      <t>排出量に対する比率</t>
    </r>
    <rPh sb="3" eb="5">
      <t>ハイシュツ</t>
    </rPh>
    <rPh sb="5" eb="6">
      <t>リョウ</t>
    </rPh>
    <rPh sb="7" eb="8">
      <t>タイ</t>
    </rPh>
    <rPh sb="10" eb="12">
      <t>ヒリツ</t>
    </rPh>
    <phoneticPr fontId="10"/>
  </si>
  <si>
    <t>National GHG emissions</t>
    <phoneticPr fontId="10"/>
  </si>
  <si>
    <t>Note) Emissions from international bunker are reported as reference and not included in national emissions.</t>
    <phoneticPr fontId="10"/>
  </si>
  <si>
    <t>Summary of GHG emissions and removals</t>
    <phoneticPr fontId="9"/>
  </si>
  <si>
    <t>excluded to avoid double counting.</t>
    <phoneticPr fontId="10"/>
  </si>
  <si>
    <r>
      <rPr>
        <sz val="11"/>
        <rFont val="ＭＳ 明朝"/>
        <family val="1"/>
        <charset val="128"/>
      </rPr>
      <t>排出・吸収量（計）</t>
    </r>
    <rPh sb="0" eb="2">
      <t>ハイシュツ</t>
    </rPh>
    <rPh sb="3" eb="5">
      <t>キュウシュウ</t>
    </rPh>
    <rPh sb="5" eb="6">
      <t>リョウ</t>
    </rPh>
    <rPh sb="7" eb="8">
      <t>ケイ</t>
    </rPh>
    <phoneticPr fontId="9"/>
  </si>
  <si>
    <r>
      <rPr>
        <sz val="11"/>
        <rFont val="ＭＳ 明朝"/>
        <family val="1"/>
        <charset val="128"/>
      </rPr>
      <t>森林等の吸収源対策による吸収量</t>
    </r>
    <r>
      <rPr>
        <vertAlign val="superscript"/>
        <sz val="11"/>
        <rFont val="ＭＳ 明朝"/>
        <family val="1"/>
        <charset val="128"/>
      </rPr>
      <t>※</t>
    </r>
    <rPh sb="0" eb="2">
      <t>シンリン</t>
    </rPh>
    <rPh sb="2" eb="3">
      <t>ナド</t>
    </rPh>
    <rPh sb="4" eb="6">
      <t>キュウシュウ</t>
    </rPh>
    <rPh sb="6" eb="7">
      <t>ゲン</t>
    </rPh>
    <rPh sb="7" eb="9">
      <t>タイサク</t>
    </rPh>
    <rPh sb="12" eb="14">
      <t>キュウシュウ</t>
    </rPh>
    <rPh sb="14" eb="15">
      <t>リョウ</t>
    </rPh>
    <phoneticPr fontId="9"/>
  </si>
  <si>
    <r>
      <rPr>
        <sz val="11"/>
        <rFont val="ＭＳ 明朝"/>
        <family val="1"/>
        <charset val="128"/>
      </rPr>
      <t>排出量</t>
    </r>
    <rPh sb="0" eb="3">
      <t>ハイシュツリョウ</t>
    </rPh>
    <phoneticPr fontId="9"/>
  </si>
  <si>
    <r>
      <t>Removals by measures for forest and other carbon sinks</t>
    </r>
    <r>
      <rPr>
        <vertAlign val="superscript"/>
        <sz val="11"/>
        <rFont val="ＭＳ 明朝"/>
        <family val="1"/>
        <charset val="128"/>
      </rPr>
      <t>＊</t>
    </r>
    <phoneticPr fontId="9"/>
  </si>
  <si>
    <r>
      <t>Emissions and removals (total</t>
    </r>
    <r>
      <rPr>
        <sz val="11"/>
        <rFont val="ＭＳ 明朝"/>
        <family val="1"/>
        <charset val="128"/>
      </rPr>
      <t>）</t>
    </r>
    <phoneticPr fontId="9"/>
  </si>
  <si>
    <t>Ratio to national GHG emissions</t>
    <phoneticPr fontId="10"/>
  </si>
  <si>
    <r>
      <rPr>
        <sz val="11"/>
        <rFont val="ＭＳ 明朝"/>
        <family val="1"/>
        <charset val="128"/>
      </rPr>
      <t>吸収源活動</t>
    </r>
    <phoneticPr fontId="10"/>
  </si>
  <si>
    <r>
      <t>2013</t>
    </r>
    <r>
      <rPr>
        <sz val="10"/>
        <rFont val="ＭＳ 明朝"/>
        <family val="1"/>
        <charset val="128"/>
      </rPr>
      <t>年度
排出量比</t>
    </r>
    <rPh sb="4" eb="6">
      <t>ネンド</t>
    </rPh>
    <rPh sb="7" eb="9">
      <t>ハイシュツ</t>
    </rPh>
    <rPh sb="9" eb="10">
      <t>リョウ</t>
    </rPh>
    <rPh sb="10" eb="11">
      <t>ヒ</t>
    </rPh>
    <phoneticPr fontId="10"/>
  </si>
  <si>
    <r>
      <rPr>
        <b/>
        <sz val="11"/>
        <color theme="0"/>
        <rFont val="ＭＳ 明朝"/>
        <family val="1"/>
        <charset val="128"/>
      </rPr>
      <t>合計</t>
    </r>
    <rPh sb="0" eb="2">
      <t>ゴウケイ</t>
    </rPh>
    <phoneticPr fontId="10"/>
  </si>
  <si>
    <r>
      <rPr>
        <b/>
        <sz val="11"/>
        <color theme="0"/>
        <rFont val="ＭＳ 明朝"/>
        <family val="1"/>
        <charset val="128"/>
      </rPr>
      <t>新規植林・再植林活動</t>
    </r>
    <phoneticPr fontId="10"/>
  </si>
  <si>
    <r>
      <rPr>
        <b/>
        <sz val="11"/>
        <color theme="0"/>
        <rFont val="ＭＳ 明朝"/>
        <family val="1"/>
        <charset val="128"/>
      </rPr>
      <t>森林減少活動</t>
    </r>
    <phoneticPr fontId="10"/>
  </si>
  <si>
    <r>
      <rPr>
        <b/>
        <sz val="11"/>
        <color theme="0"/>
        <rFont val="ＭＳ 明朝"/>
        <family val="1"/>
        <charset val="128"/>
      </rPr>
      <t>森林経営活動</t>
    </r>
    <phoneticPr fontId="10"/>
  </si>
  <si>
    <r>
      <rPr>
        <b/>
        <sz val="11"/>
        <rFont val="ＭＳ 明朝"/>
        <family val="1"/>
        <charset val="128"/>
      </rPr>
      <t>森林</t>
    </r>
    <phoneticPr fontId="10"/>
  </si>
  <si>
    <r>
      <rPr>
        <b/>
        <sz val="11"/>
        <rFont val="ＭＳ 明朝"/>
        <family val="1"/>
        <charset val="128"/>
      </rPr>
      <t>伐採木材製品</t>
    </r>
    <rPh sb="0" eb="2">
      <t>バッサイ</t>
    </rPh>
    <rPh sb="2" eb="4">
      <t>モクザイ</t>
    </rPh>
    <rPh sb="4" eb="6">
      <t>セイヒン</t>
    </rPh>
    <phoneticPr fontId="10"/>
  </si>
  <si>
    <r>
      <rPr>
        <b/>
        <sz val="11"/>
        <color theme="0"/>
        <rFont val="ＭＳ 明朝"/>
        <family val="1"/>
        <charset val="128"/>
      </rPr>
      <t>農地管理活動</t>
    </r>
    <rPh sb="0" eb="2">
      <t>ノウチ</t>
    </rPh>
    <rPh sb="2" eb="4">
      <t>カンリ</t>
    </rPh>
    <rPh sb="4" eb="6">
      <t>カツドウ</t>
    </rPh>
    <phoneticPr fontId="10"/>
  </si>
  <si>
    <r>
      <rPr>
        <b/>
        <sz val="11"/>
        <color theme="0"/>
        <rFont val="ＭＳ 明朝"/>
        <family val="1"/>
        <charset val="128"/>
      </rPr>
      <t>牧草地管理活動</t>
    </r>
    <rPh sb="0" eb="3">
      <t>ボクソウチ</t>
    </rPh>
    <rPh sb="3" eb="7">
      <t>カンリカツドウ</t>
    </rPh>
    <phoneticPr fontId="10"/>
  </si>
  <si>
    <r>
      <rPr>
        <b/>
        <sz val="11"/>
        <color theme="0"/>
        <rFont val="ＭＳ 明朝"/>
        <family val="1"/>
        <charset val="128"/>
      </rPr>
      <t>都市緑化活動</t>
    </r>
    <rPh sb="0" eb="4">
      <t>トシリョッカ</t>
    </rPh>
    <rPh sb="4" eb="6">
      <t>カツドウ</t>
    </rPh>
    <phoneticPr fontId="10"/>
  </si>
  <si>
    <r>
      <t>2013</t>
    </r>
    <r>
      <rPr>
        <sz val="11"/>
        <rFont val="ＭＳ 明朝"/>
        <family val="1"/>
        <charset val="128"/>
      </rPr>
      <t>年度排出量：</t>
    </r>
    <rPh sb="4" eb="6">
      <t>ネンド</t>
    </rPh>
    <rPh sb="6" eb="8">
      <t>ハイシュツ</t>
    </rPh>
    <rPh sb="8" eb="9">
      <t>リョウ</t>
    </rPh>
    <phoneticPr fontId="10"/>
  </si>
  <si>
    <r>
      <rPr>
        <sz val="11"/>
        <rFont val="ＭＳ 明朝"/>
        <family val="1"/>
        <charset val="128"/>
      </rPr>
      <t>注記</t>
    </r>
    <rPh sb="0" eb="2">
      <t>チュウキ</t>
    </rPh>
    <phoneticPr fontId="10"/>
  </si>
  <si>
    <r>
      <rPr>
        <sz val="11"/>
        <rFont val="ＭＳ 明朝"/>
        <family val="1"/>
        <charset val="128"/>
      </rPr>
      <t>国際航空</t>
    </r>
    <rPh sb="0" eb="4">
      <t>コクサイコウクウ</t>
    </rPh>
    <phoneticPr fontId="10"/>
  </si>
  <si>
    <r>
      <rPr>
        <sz val="11"/>
        <rFont val="ＭＳ 明朝"/>
        <family val="1"/>
        <charset val="128"/>
      </rPr>
      <t>国際船舶</t>
    </r>
    <rPh sb="0" eb="2">
      <t>コクサイ</t>
    </rPh>
    <phoneticPr fontId="10"/>
  </si>
  <si>
    <r>
      <rPr>
        <sz val="11"/>
        <rFont val="ＭＳ 明朝"/>
        <family val="1"/>
        <charset val="128"/>
      </rPr>
      <t>本シート</t>
    </r>
    <rPh sb="0" eb="1">
      <t>ホン</t>
    </rPh>
    <phoneticPr fontId="10"/>
  </si>
  <si>
    <r>
      <rPr>
        <u/>
        <sz val="11"/>
        <color indexed="12"/>
        <rFont val="ＭＳ 明朝"/>
        <family val="1"/>
        <charset val="128"/>
      </rPr>
      <t>温室効果ガス排出・吸収量のまとめ</t>
    </r>
    <rPh sb="9" eb="11">
      <t>キュウシュウ</t>
    </rPh>
    <phoneticPr fontId="10"/>
  </si>
  <si>
    <r>
      <rPr>
        <u/>
        <sz val="11"/>
        <color indexed="12"/>
        <rFont val="ＭＳ 明朝"/>
        <family val="1"/>
        <charset val="128"/>
      </rPr>
      <t>森林等の吸収源対策による吸収量</t>
    </r>
    <phoneticPr fontId="10"/>
  </si>
  <si>
    <t>FY2022</t>
  </si>
  <si>
    <r>
      <t xml:space="preserve">3.B. </t>
    </r>
    <r>
      <rPr>
        <sz val="11"/>
        <rFont val="ＭＳ 明朝"/>
        <family val="1"/>
        <charset val="128"/>
      </rPr>
      <t>家畜排せつ物の管理</t>
    </r>
    <rPh sb="5" eb="7">
      <t>カチク</t>
    </rPh>
    <rPh sb="7" eb="8">
      <t>ハイ</t>
    </rPh>
    <rPh sb="10" eb="11">
      <t>ブツ</t>
    </rPh>
    <rPh sb="12" eb="14">
      <t>カンリ</t>
    </rPh>
    <phoneticPr fontId="10"/>
  </si>
  <si>
    <t>April 2024</t>
    <phoneticPr fontId="10"/>
  </si>
  <si>
    <r>
      <rPr>
        <sz val="11"/>
        <rFont val="ＭＳ 明朝"/>
        <family val="1"/>
        <charset val="128"/>
      </rPr>
      <t>■本データをご利用の際は以下のページをお読みください。</t>
    </r>
    <rPh sb="1" eb="2">
      <t>ホン</t>
    </rPh>
    <rPh sb="7" eb="9">
      <t>リヨウ</t>
    </rPh>
    <rPh sb="10" eb="11">
      <t>サイ</t>
    </rPh>
    <rPh sb="12" eb="14">
      <t>イカ</t>
    </rPh>
    <rPh sb="20" eb="21">
      <t>ヨ</t>
    </rPh>
    <phoneticPr fontId="10"/>
  </si>
  <si>
    <t>1.A.4. Other Sector</t>
    <phoneticPr fontId="10"/>
  </si>
  <si>
    <t xml:space="preserve"> Agricultural Soils</t>
    <phoneticPr fontId="10"/>
  </si>
  <si>
    <r>
      <rPr>
        <b/>
        <sz val="16"/>
        <rFont val="ＭＳ 明朝"/>
        <family val="1"/>
        <charset val="128"/>
      </rPr>
      <t>日本の温室効果ガス排出量データ（</t>
    </r>
    <r>
      <rPr>
        <b/>
        <sz val="16"/>
        <rFont val="Times New Roman"/>
        <family val="1"/>
      </rPr>
      <t>1990</t>
    </r>
    <r>
      <rPr>
        <b/>
        <sz val="16"/>
        <rFont val="ＭＳ 明朝"/>
        <family val="1"/>
        <charset val="128"/>
      </rPr>
      <t>～</t>
    </r>
    <r>
      <rPr>
        <b/>
        <sz val="16"/>
        <rFont val="Times New Roman"/>
        <family val="1"/>
      </rPr>
      <t>2022</t>
    </r>
    <r>
      <rPr>
        <b/>
        <sz val="16"/>
        <rFont val="ＭＳ 明朝"/>
        <family val="1"/>
        <charset val="128"/>
      </rPr>
      <t>年度）</t>
    </r>
    <phoneticPr fontId="10"/>
  </si>
  <si>
    <r>
      <rPr>
        <sz val="11"/>
        <rFont val="ＭＳ 明朝"/>
        <family val="1"/>
        <charset val="128"/>
      </rPr>
      <t>シート名／</t>
    </r>
    <r>
      <rPr>
        <sz val="11"/>
        <rFont val="Times New Roman"/>
        <family val="1"/>
      </rPr>
      <t>Sheets</t>
    </r>
    <rPh sb="3" eb="4">
      <t>メイ</t>
    </rPh>
    <phoneticPr fontId="10"/>
  </si>
  <si>
    <r>
      <t>2.CO</t>
    </r>
    <r>
      <rPr>
        <vertAlign val="subscript"/>
        <sz val="11"/>
        <rFont val="Times New Roman"/>
        <family val="1"/>
      </rPr>
      <t>2</t>
    </r>
    <r>
      <rPr>
        <sz val="11"/>
        <rFont val="Times New Roman"/>
        <family val="1"/>
      </rPr>
      <t>-Sector</t>
    </r>
    <phoneticPr fontId="10"/>
  </si>
  <si>
    <r>
      <t>3.Allocated_CO</t>
    </r>
    <r>
      <rPr>
        <vertAlign val="subscript"/>
        <sz val="11"/>
        <rFont val="Times New Roman"/>
        <family val="1"/>
      </rPr>
      <t>2</t>
    </r>
    <r>
      <rPr>
        <sz val="11"/>
        <rFont val="Times New Roman"/>
        <family val="1"/>
      </rPr>
      <t>-Sector</t>
    </r>
    <phoneticPr fontId="10"/>
  </si>
  <si>
    <r>
      <t>4.CO</t>
    </r>
    <r>
      <rPr>
        <vertAlign val="subscript"/>
        <sz val="11"/>
        <rFont val="Times New Roman"/>
        <family val="1"/>
      </rPr>
      <t>2</t>
    </r>
    <r>
      <rPr>
        <sz val="11"/>
        <rFont val="Times New Roman"/>
        <family val="1"/>
      </rPr>
      <t xml:space="preserve">-Share </t>
    </r>
    <phoneticPr fontId="10"/>
  </si>
  <si>
    <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の部門別排出量のシェア（電気・熱配分前後のシェア）</t>
    </r>
    <rPh sb="5" eb="8">
      <t>ブモンベツ</t>
    </rPh>
    <phoneticPr fontId="10"/>
  </si>
  <si>
    <r>
      <t>5.CO</t>
    </r>
    <r>
      <rPr>
        <vertAlign val="subscript"/>
        <sz val="11"/>
        <rFont val="Times New Roman"/>
        <family val="1"/>
      </rPr>
      <t>2</t>
    </r>
    <r>
      <rPr>
        <sz val="11"/>
        <rFont val="Times New Roman"/>
        <family val="1"/>
      </rPr>
      <t>-fuel</t>
    </r>
    <phoneticPr fontId="10"/>
  </si>
  <si>
    <r>
      <rPr>
        <u/>
        <sz val="11"/>
        <color indexed="12"/>
        <rFont val="ＭＳ 明朝"/>
        <family val="1"/>
        <charset val="128"/>
      </rPr>
      <t>エネルギー起源</t>
    </r>
    <r>
      <rPr>
        <u/>
        <sz val="11"/>
        <color indexed="12"/>
        <rFont val="Times New Roman"/>
        <family val="1"/>
      </rP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排出量（燃料種別）</t>
    </r>
    <phoneticPr fontId="10"/>
  </si>
  <si>
    <r>
      <t>6.CH</t>
    </r>
    <r>
      <rPr>
        <vertAlign val="subscript"/>
        <sz val="11"/>
        <rFont val="Times New Roman"/>
        <family val="1"/>
      </rPr>
      <t>4</t>
    </r>
    <phoneticPr fontId="10"/>
  </si>
  <si>
    <r>
      <t>CH</t>
    </r>
    <r>
      <rPr>
        <u/>
        <vertAlign val="subscript"/>
        <sz val="11"/>
        <color indexed="12"/>
        <rFont val="Times New Roman"/>
        <family val="1"/>
      </rPr>
      <t>4</t>
    </r>
    <r>
      <rPr>
        <u/>
        <sz val="11"/>
        <color indexed="12"/>
        <rFont val="Times New Roman"/>
        <family val="1"/>
      </rPr>
      <t xml:space="preserve"> </t>
    </r>
    <r>
      <rPr>
        <u/>
        <sz val="11"/>
        <color indexed="12"/>
        <rFont val="ＭＳ 明朝"/>
        <family val="1"/>
        <charset val="128"/>
      </rPr>
      <t>排出量</t>
    </r>
    <rPh sb="4" eb="7">
      <t>ハイシュツリョウ</t>
    </rPh>
    <phoneticPr fontId="10"/>
  </si>
  <si>
    <r>
      <t>7.N</t>
    </r>
    <r>
      <rPr>
        <vertAlign val="subscript"/>
        <sz val="11"/>
        <rFont val="Times New Roman"/>
        <family val="1"/>
      </rPr>
      <t>2</t>
    </r>
    <r>
      <rPr>
        <sz val="11"/>
        <rFont val="Times New Roman"/>
        <family val="1"/>
      </rPr>
      <t>O</t>
    </r>
    <phoneticPr fontId="10"/>
  </si>
  <si>
    <r>
      <t>N</t>
    </r>
    <r>
      <rPr>
        <u/>
        <vertAlign val="subscript"/>
        <sz val="11"/>
        <color indexed="12"/>
        <rFont val="Times New Roman"/>
        <family val="1"/>
      </rPr>
      <t>2</t>
    </r>
    <r>
      <rPr>
        <u/>
        <sz val="11"/>
        <color indexed="12"/>
        <rFont val="Times New Roman"/>
        <family val="1"/>
      </rPr>
      <t xml:space="preserve">O </t>
    </r>
    <r>
      <rPr>
        <u/>
        <sz val="11"/>
        <color indexed="12"/>
        <rFont val="ＭＳ 明朝"/>
        <family val="1"/>
        <charset val="128"/>
      </rPr>
      <t>排出量</t>
    </r>
    <rPh sb="4" eb="7">
      <t>ハイシュツリョウ</t>
    </rPh>
    <phoneticPr fontId="10"/>
  </si>
  <si>
    <r>
      <t>F-gas</t>
    </r>
    <r>
      <rPr>
        <u/>
        <sz val="11"/>
        <color indexed="12"/>
        <rFont val="ＭＳ 明朝"/>
        <family val="1"/>
        <charset val="128"/>
      </rPr>
      <t>（</t>
    </r>
    <r>
      <rPr>
        <u/>
        <sz val="11"/>
        <color indexed="12"/>
        <rFont val="Times New Roman"/>
        <family val="1"/>
      </rPr>
      <t>HFCs, PFCs, SF</t>
    </r>
    <r>
      <rPr>
        <u/>
        <vertAlign val="subscript"/>
        <sz val="11"/>
        <color indexed="12"/>
        <rFont val="Times New Roman"/>
        <family val="1"/>
      </rPr>
      <t>6</t>
    </r>
    <r>
      <rPr>
        <u/>
        <sz val="11"/>
        <color indexed="12"/>
        <rFont val="Times New Roman"/>
        <family val="1"/>
      </rPr>
      <t>, NF</t>
    </r>
    <r>
      <rPr>
        <u/>
        <vertAlign val="subscript"/>
        <sz val="11"/>
        <color indexed="12"/>
        <rFont val="Times New Roman"/>
        <family val="1"/>
      </rPr>
      <t>3</t>
    </r>
    <r>
      <rPr>
        <u/>
        <sz val="11"/>
        <color indexed="12"/>
        <rFont val="ＭＳ 明朝"/>
        <family val="1"/>
        <charset val="128"/>
      </rPr>
      <t>）排出量</t>
    </r>
    <rPh sb="27" eb="30">
      <t>ハイシュツリョウ</t>
    </rPh>
    <phoneticPr fontId="10"/>
  </si>
  <si>
    <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GHG-bunkers</t>
    </r>
    <phoneticPr fontId="10"/>
  </si>
  <si>
    <r>
      <rPr>
        <sz val="11"/>
        <rFont val="ＭＳ 明朝"/>
        <family val="1"/>
        <charset val="128"/>
      </rPr>
      <t>■</t>
    </r>
    <r>
      <rPr>
        <sz val="11"/>
        <rFont val="Times New Roman"/>
        <family val="1"/>
      </rPr>
      <t xml:space="preserve">Please read the following notices before using this data. </t>
    </r>
    <phoneticPr fontId="10"/>
  </si>
  <si>
    <r>
      <t>SF</t>
    </r>
    <r>
      <rPr>
        <vertAlign val="subscript"/>
        <sz val="11"/>
        <rFont val="Times New Roman"/>
        <family val="1"/>
      </rPr>
      <t>6</t>
    </r>
    <phoneticPr fontId="10"/>
  </si>
  <si>
    <r>
      <t>Fugitive emissions from SF</t>
    </r>
    <r>
      <rPr>
        <vertAlign val="subscript"/>
        <sz val="11"/>
        <rFont val="Times New Roman"/>
        <family val="1"/>
      </rPr>
      <t>6</t>
    </r>
    <r>
      <rPr>
        <sz val="11"/>
        <rFont val="Times New Roman"/>
        <family val="1"/>
      </rPr>
      <t xml:space="preserve"> manufacturing</t>
    </r>
    <phoneticPr fontId="10"/>
  </si>
  <si>
    <r>
      <t>NF</t>
    </r>
    <r>
      <rPr>
        <vertAlign val="subscript"/>
        <sz val="11"/>
        <rFont val="Times New Roman"/>
        <family val="1"/>
      </rPr>
      <t>3</t>
    </r>
    <phoneticPr fontId="10"/>
  </si>
  <si>
    <r>
      <t>Fugitive emissions from NF</t>
    </r>
    <r>
      <rPr>
        <vertAlign val="subscript"/>
        <sz val="11"/>
        <rFont val="Times New Roman"/>
        <family val="1"/>
      </rPr>
      <t>3</t>
    </r>
    <r>
      <rPr>
        <sz val="11"/>
        <rFont val="Times New Roman"/>
        <family val="1"/>
      </rPr>
      <t xml:space="preserve"> manufacturing</t>
    </r>
    <phoneticPr fontId="10"/>
  </si>
  <si>
    <r>
      <rPr>
        <sz val="11"/>
        <rFont val="ＭＳ 明朝"/>
        <family val="1"/>
        <charset val="128"/>
      </rPr>
      <t>■排出吸収量　</t>
    </r>
    <r>
      <rPr>
        <sz val="11"/>
        <rFont val="Times New Roman"/>
        <family val="1"/>
      </rPr>
      <t>[kt CO</t>
    </r>
    <r>
      <rPr>
        <vertAlign val="subscript"/>
        <sz val="11"/>
        <rFont val="Times New Roman"/>
        <family val="1"/>
      </rPr>
      <t>2</t>
    </r>
    <r>
      <rPr>
        <sz val="11"/>
        <rFont val="Times New Roman"/>
        <family val="1"/>
      </rPr>
      <t>]</t>
    </r>
    <rPh sb="1" eb="3">
      <t>ハイシュツ</t>
    </rPh>
    <rPh sb="3" eb="5">
      <t>キュウシュウ</t>
    </rPh>
    <rPh sb="5" eb="6">
      <t>リョウ</t>
    </rPh>
    <phoneticPr fontId="10"/>
  </si>
  <si>
    <r>
      <rPr>
        <sz val="11"/>
        <rFont val="ＭＳ 明朝"/>
        <family val="1"/>
        <charset val="128"/>
      </rPr>
      <t>■</t>
    </r>
    <r>
      <rPr>
        <sz val="11"/>
        <rFont val="Times New Roman"/>
        <family val="1"/>
      </rPr>
      <t>Emissions / Removals [kt CO</t>
    </r>
    <r>
      <rPr>
        <vertAlign val="subscript"/>
        <sz val="11"/>
        <rFont val="Times New Roman"/>
        <family val="1"/>
      </rPr>
      <t>2</t>
    </r>
    <r>
      <rPr>
        <sz val="11"/>
        <rFont val="Times New Roman"/>
        <family val="1"/>
      </rPr>
      <t>]</t>
    </r>
    <phoneticPr fontId="10"/>
  </si>
  <si>
    <r>
      <rPr>
        <sz val="11"/>
        <rFont val="ＭＳ 明朝"/>
        <family val="1"/>
        <charset val="128"/>
      </rPr>
      <t>発電・熱供給</t>
    </r>
    <rPh sb="0" eb="2">
      <t>ハツデン</t>
    </rPh>
    <rPh sb="3" eb="4">
      <t>ネツ</t>
    </rPh>
    <rPh sb="4" eb="6">
      <t>キョウキュウ</t>
    </rPh>
    <phoneticPr fontId="8"/>
  </si>
  <si>
    <r>
      <rPr>
        <sz val="11"/>
        <rFont val="ＭＳ 明朝"/>
        <family val="1"/>
        <charset val="128"/>
      </rPr>
      <t>石油精製</t>
    </r>
    <rPh sb="0" eb="2">
      <t>セキユ</t>
    </rPh>
    <rPh sb="2" eb="4">
      <t>セイセイ</t>
    </rPh>
    <phoneticPr fontId="8"/>
  </si>
  <si>
    <r>
      <rPr>
        <sz val="11"/>
        <rFont val="ＭＳ 明朝"/>
        <family val="1"/>
        <charset val="128"/>
      </rPr>
      <t>廃棄物のエネルギー利用含む</t>
    </r>
  </si>
  <si>
    <r>
      <rPr>
        <sz val="11"/>
        <rFont val="ＭＳ 明朝"/>
        <family val="1"/>
        <charset val="128"/>
      </rPr>
      <t>固体燃料製造等</t>
    </r>
    <rPh sb="0" eb="2">
      <t>コタイ</t>
    </rPh>
    <rPh sb="2" eb="4">
      <t>ネンリョウ</t>
    </rPh>
    <rPh sb="4" eb="6">
      <t>セイゾウ</t>
    </rPh>
    <rPh sb="6" eb="7">
      <t>トウ</t>
    </rPh>
    <phoneticPr fontId="8"/>
  </si>
  <si>
    <r>
      <rPr>
        <sz val="11"/>
        <rFont val="ＭＳ 明朝"/>
        <family val="1"/>
        <charset val="128"/>
      </rPr>
      <t>農林水産業は含まれない</t>
    </r>
    <rPh sb="0" eb="2">
      <t>ノウリン</t>
    </rPh>
    <rPh sb="2" eb="5">
      <t>スイサンギョウ</t>
    </rPh>
    <rPh sb="6" eb="7">
      <t>フク</t>
    </rPh>
    <phoneticPr fontId="10"/>
  </si>
  <si>
    <r>
      <rPr>
        <sz val="11"/>
        <rFont val="ＭＳ 明朝"/>
        <family val="1"/>
        <charset val="128"/>
      </rPr>
      <t>パルプ･紙・印刷</t>
    </r>
    <rPh sb="6" eb="8">
      <t>インサツ</t>
    </rPh>
    <phoneticPr fontId="3"/>
  </si>
  <si>
    <r>
      <rPr>
        <sz val="11"/>
        <rFont val="ＭＳ 明朝"/>
        <family val="1"/>
        <charset val="128"/>
      </rPr>
      <t>廃棄物のエネルギー利用含む</t>
    </r>
    <phoneticPr fontId="10"/>
  </si>
  <si>
    <r>
      <rPr>
        <sz val="11"/>
        <rFont val="ＭＳ 明朝"/>
        <family val="1"/>
        <charset val="128"/>
      </rPr>
      <t>食品加工･飲料・たばこ</t>
    </r>
    <rPh sb="0" eb="2">
      <t>ショクヒン</t>
    </rPh>
    <rPh sb="2" eb="4">
      <t>カコウ</t>
    </rPh>
    <rPh sb="5" eb="7">
      <t>インリョウ</t>
    </rPh>
    <phoneticPr fontId="8"/>
  </si>
  <si>
    <r>
      <rPr>
        <sz val="11"/>
        <rFont val="ＭＳ 明朝"/>
        <family val="1"/>
        <charset val="128"/>
      </rPr>
      <t>窯業土石</t>
    </r>
    <rPh sb="0" eb="2">
      <t>ヨウギョウ</t>
    </rPh>
    <rPh sb="2" eb="4">
      <t>ドセキ</t>
    </rPh>
    <phoneticPr fontId="10"/>
  </si>
  <si>
    <r>
      <rPr>
        <sz val="11"/>
        <rFont val="ＭＳ 明朝"/>
        <family val="1"/>
        <charset val="128"/>
      </rPr>
      <t>国内航空</t>
    </r>
    <rPh sb="0" eb="2">
      <t>コクナイ</t>
    </rPh>
    <rPh sb="2" eb="4">
      <t>コウクウ</t>
    </rPh>
    <phoneticPr fontId="10"/>
  </si>
  <si>
    <r>
      <rPr>
        <sz val="11"/>
        <rFont val="ＭＳ 明朝"/>
        <family val="1"/>
        <charset val="128"/>
      </rPr>
      <t>道路輸送</t>
    </r>
    <rPh sb="0" eb="4">
      <t>ドウロユソウ</t>
    </rPh>
    <phoneticPr fontId="3"/>
  </si>
  <si>
    <r>
      <rPr>
        <sz val="11"/>
        <rFont val="ＭＳ 明朝"/>
        <family val="1"/>
        <charset val="128"/>
      </rPr>
      <t>一部の潤滑油の利用を含む</t>
    </r>
    <rPh sb="0" eb="2">
      <t>イチブ</t>
    </rPh>
    <rPh sb="3" eb="6">
      <t>ジュンカツユ</t>
    </rPh>
    <rPh sb="7" eb="9">
      <t>リヨウ</t>
    </rPh>
    <rPh sb="10" eb="11">
      <t>フク</t>
    </rPh>
    <phoneticPr fontId="10"/>
  </si>
  <si>
    <r>
      <rPr>
        <sz val="11"/>
        <rFont val="ＭＳ 明朝"/>
        <family val="1"/>
        <charset val="128"/>
      </rPr>
      <t>国内船舶</t>
    </r>
    <rPh sb="0" eb="2">
      <t>コクナイ</t>
    </rPh>
    <rPh sb="2" eb="4">
      <t>センパク</t>
    </rPh>
    <phoneticPr fontId="10"/>
  </si>
  <si>
    <r>
      <rPr>
        <sz val="11"/>
        <rFont val="ＭＳ 明朝"/>
        <family val="1"/>
        <charset val="128"/>
      </rPr>
      <t>一部の潤滑油の利用を含む</t>
    </r>
    <phoneticPr fontId="10"/>
  </si>
  <si>
    <r>
      <rPr>
        <sz val="11"/>
        <rFont val="ＭＳ 明朝"/>
        <family val="1"/>
        <charset val="128"/>
      </rPr>
      <t>セメント製造</t>
    </r>
    <phoneticPr fontId="10"/>
  </si>
  <si>
    <r>
      <rPr>
        <sz val="11"/>
        <rFont val="ＭＳ 明朝"/>
        <family val="1"/>
        <charset val="128"/>
      </rPr>
      <t>石灰製造</t>
    </r>
    <phoneticPr fontId="10"/>
  </si>
  <si>
    <r>
      <rPr>
        <sz val="11"/>
        <rFont val="ＭＳ 明朝"/>
        <family val="1"/>
        <charset val="128"/>
      </rPr>
      <t>その他プロセスにおける炭酸塩の使用</t>
    </r>
    <phoneticPr fontId="10"/>
  </si>
  <si>
    <r>
      <rPr>
        <sz val="11"/>
        <rFont val="ＭＳ 明朝"/>
        <family val="1"/>
        <charset val="128"/>
      </rPr>
      <t>アンモニア製造</t>
    </r>
    <rPh sb="5" eb="7">
      <t>セイゾウ</t>
    </rPh>
    <phoneticPr fontId="10"/>
  </si>
  <si>
    <r>
      <t xml:space="preserve">4. </t>
    </r>
    <r>
      <rPr>
        <b/>
        <sz val="11"/>
        <rFont val="ＭＳ 明朝"/>
        <family val="1"/>
        <charset val="128"/>
      </rPr>
      <t>土地利用、土地利用変化および林業（</t>
    </r>
    <r>
      <rPr>
        <b/>
        <sz val="11"/>
        <rFont val="Times New Roman"/>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10"/>
  </si>
  <si>
    <r>
      <rPr>
        <sz val="11"/>
        <rFont val="ＭＳ 明朝"/>
        <family val="1"/>
        <charset val="128"/>
      </rPr>
      <t>廃棄物のエネルギー利用含まない</t>
    </r>
    <phoneticPr fontId="10"/>
  </si>
  <si>
    <r>
      <rPr>
        <b/>
        <sz val="11"/>
        <rFont val="ＭＳ 明朝"/>
        <family val="1"/>
        <charset val="128"/>
      </rPr>
      <t>間接</t>
    </r>
    <r>
      <rPr>
        <b/>
        <sz val="11"/>
        <rFont val="Times New Roman"/>
        <family val="1"/>
      </rPr>
      <t>CO</t>
    </r>
    <r>
      <rPr>
        <b/>
        <vertAlign val="subscript"/>
        <sz val="11"/>
        <rFont val="Times New Roman"/>
        <family val="1"/>
      </rPr>
      <t>2</t>
    </r>
    <rPh sb="0" eb="2">
      <t>カンセツ</t>
    </rPh>
    <phoneticPr fontId="10"/>
  </si>
  <si>
    <r>
      <t>Indirect CO</t>
    </r>
    <r>
      <rPr>
        <b/>
        <vertAlign val="subscript"/>
        <sz val="11"/>
        <rFont val="Times New Roman"/>
        <family val="1"/>
      </rPr>
      <t>2</t>
    </r>
    <phoneticPr fontId="10"/>
  </si>
  <si>
    <r>
      <rPr>
        <b/>
        <sz val="11"/>
        <rFont val="ＭＳ 明朝"/>
        <family val="1"/>
        <charset val="128"/>
      </rPr>
      <t>合計</t>
    </r>
    <r>
      <rPr>
        <b/>
        <sz val="11"/>
        <rFont val="Times New Roman"/>
        <family val="1"/>
      </rPr>
      <t xml:space="preserve"> (LULUCF</t>
    </r>
    <r>
      <rPr>
        <b/>
        <sz val="11"/>
        <rFont val="ＭＳ 明朝"/>
        <family val="1"/>
        <charset val="128"/>
      </rPr>
      <t>分野を除く、間接</t>
    </r>
    <r>
      <rPr>
        <b/>
        <sz val="11"/>
        <rFont val="Times New Roman"/>
        <family val="1"/>
      </rPr>
      <t>CO</t>
    </r>
    <r>
      <rPr>
        <b/>
        <vertAlign val="subscript"/>
        <sz val="11"/>
        <rFont val="Times New Roman"/>
        <family val="1"/>
      </rPr>
      <t>2</t>
    </r>
    <r>
      <rPr>
        <b/>
        <sz val="11"/>
        <rFont val="ＭＳ 明朝"/>
        <family val="1"/>
        <charset val="128"/>
      </rPr>
      <t>を除く。</t>
    </r>
    <r>
      <rPr>
        <b/>
        <sz val="11"/>
        <rFont val="Times New Roman"/>
        <family val="1"/>
      </rPr>
      <t>)</t>
    </r>
    <rPh sb="0" eb="2">
      <t>ゴウケイ</t>
    </rPh>
    <rPh sb="10" eb="12">
      <t>ブンヤ</t>
    </rPh>
    <rPh sb="13" eb="14">
      <t>ノゾ</t>
    </rPh>
    <rPh sb="16" eb="18">
      <t>カンセツ</t>
    </rPh>
    <rPh sb="22" eb="23">
      <t>ノゾ</t>
    </rPh>
    <phoneticPr fontId="10"/>
  </si>
  <si>
    <r>
      <t>Total (excluding LULUCF, excluding indirect CO</t>
    </r>
    <r>
      <rPr>
        <b/>
        <vertAlign val="subscript"/>
        <sz val="11"/>
        <rFont val="Times New Roman"/>
        <family val="1"/>
      </rPr>
      <t>2</t>
    </r>
    <r>
      <rPr>
        <b/>
        <sz val="11"/>
        <rFont val="Times New Roman"/>
        <family val="1"/>
      </rPr>
      <t>)</t>
    </r>
    <phoneticPr fontId="10"/>
  </si>
  <si>
    <r>
      <rPr>
        <b/>
        <sz val="11"/>
        <rFont val="ＭＳ 明朝"/>
        <family val="1"/>
        <charset val="128"/>
      </rPr>
      <t>合計（</t>
    </r>
    <r>
      <rPr>
        <b/>
        <sz val="11"/>
        <rFont val="Times New Roman"/>
        <family val="1"/>
      </rPr>
      <t>LULUCF</t>
    </r>
    <r>
      <rPr>
        <b/>
        <sz val="11"/>
        <rFont val="ＭＳ 明朝"/>
        <family val="1"/>
        <charset val="128"/>
      </rPr>
      <t>分野含む、間接</t>
    </r>
    <r>
      <rPr>
        <b/>
        <sz val="11"/>
        <rFont val="Times New Roman"/>
        <family val="1"/>
      </rPr>
      <t>CO</t>
    </r>
    <r>
      <rPr>
        <b/>
        <vertAlign val="subscript"/>
        <sz val="11"/>
        <rFont val="Times New Roman"/>
        <family val="1"/>
      </rPr>
      <t>2</t>
    </r>
    <r>
      <rPr>
        <b/>
        <sz val="11"/>
        <rFont val="ＭＳ 明朝"/>
        <family val="1"/>
        <charset val="128"/>
      </rPr>
      <t>を除く。）</t>
    </r>
    <rPh sb="0" eb="2">
      <t>ゴウケイ</t>
    </rPh>
    <rPh sb="9" eb="11">
      <t>ブンヤ</t>
    </rPh>
    <rPh sb="11" eb="12">
      <t>フク</t>
    </rPh>
    <rPh sb="14" eb="16">
      <t>カンセツ</t>
    </rPh>
    <rPh sb="20" eb="21">
      <t>ノゾ</t>
    </rPh>
    <phoneticPr fontId="10"/>
  </si>
  <si>
    <r>
      <t>Total (including LULUCF, excluding indirect CO</t>
    </r>
    <r>
      <rPr>
        <b/>
        <vertAlign val="subscript"/>
        <sz val="11"/>
        <rFont val="Times New Roman"/>
        <family val="1"/>
      </rPr>
      <t>2</t>
    </r>
    <r>
      <rPr>
        <b/>
        <sz val="11"/>
        <rFont val="Times New Roman"/>
        <family val="1"/>
      </rPr>
      <t>)</t>
    </r>
    <phoneticPr fontId="10"/>
  </si>
  <si>
    <r>
      <rPr>
        <b/>
        <sz val="11"/>
        <rFont val="ＭＳ 明朝"/>
        <family val="1"/>
        <charset val="128"/>
      </rPr>
      <t>合計（</t>
    </r>
    <r>
      <rPr>
        <b/>
        <sz val="11"/>
        <rFont val="Times New Roman"/>
        <family val="1"/>
      </rPr>
      <t>LULUCF</t>
    </r>
    <r>
      <rPr>
        <b/>
        <sz val="11"/>
        <rFont val="ＭＳ 明朝"/>
        <family val="1"/>
        <charset val="128"/>
      </rPr>
      <t>分野を除く、間接</t>
    </r>
    <r>
      <rPr>
        <b/>
        <sz val="11"/>
        <rFont val="Times New Roman"/>
        <family val="1"/>
      </rPr>
      <t>CO</t>
    </r>
    <r>
      <rPr>
        <b/>
        <vertAlign val="subscript"/>
        <sz val="11"/>
        <rFont val="Times New Roman"/>
        <family val="1"/>
      </rPr>
      <t>2</t>
    </r>
    <r>
      <rPr>
        <b/>
        <sz val="11"/>
        <rFont val="ＭＳ 明朝"/>
        <family val="1"/>
        <charset val="128"/>
      </rPr>
      <t>を含む。）</t>
    </r>
    <rPh sb="0" eb="2">
      <t>ゴウケイ</t>
    </rPh>
    <rPh sb="9" eb="11">
      <t>ブンヤ</t>
    </rPh>
    <rPh sb="12" eb="13">
      <t>ノゾ</t>
    </rPh>
    <rPh sb="15" eb="17">
      <t>カンセツ</t>
    </rPh>
    <rPh sb="21" eb="22">
      <t>フク</t>
    </rPh>
    <phoneticPr fontId="10"/>
  </si>
  <si>
    <r>
      <t>Total (excluding LULUCF, including indirect CO</t>
    </r>
    <r>
      <rPr>
        <b/>
        <vertAlign val="subscript"/>
        <sz val="11"/>
        <rFont val="Times New Roman"/>
        <family val="1"/>
      </rPr>
      <t>2</t>
    </r>
    <r>
      <rPr>
        <b/>
        <sz val="11"/>
        <rFont val="Times New Roman"/>
        <family val="1"/>
      </rPr>
      <t>)</t>
    </r>
    <phoneticPr fontId="10"/>
  </si>
  <si>
    <r>
      <rPr>
        <b/>
        <sz val="11"/>
        <rFont val="ＭＳ 明朝"/>
        <family val="1"/>
        <charset val="128"/>
      </rPr>
      <t>合計（</t>
    </r>
    <r>
      <rPr>
        <b/>
        <sz val="11"/>
        <rFont val="Times New Roman"/>
        <family val="1"/>
      </rPr>
      <t>LULUCF</t>
    </r>
    <r>
      <rPr>
        <b/>
        <sz val="11"/>
        <rFont val="ＭＳ 明朝"/>
        <family val="1"/>
        <charset val="128"/>
      </rPr>
      <t>分野含む、間接</t>
    </r>
    <r>
      <rPr>
        <b/>
        <sz val="11"/>
        <rFont val="Times New Roman"/>
        <family val="1"/>
      </rPr>
      <t>CO</t>
    </r>
    <r>
      <rPr>
        <b/>
        <vertAlign val="subscript"/>
        <sz val="11"/>
        <rFont val="Times New Roman"/>
        <family val="1"/>
      </rPr>
      <t>2</t>
    </r>
    <r>
      <rPr>
        <b/>
        <sz val="11"/>
        <rFont val="ＭＳ 明朝"/>
        <family val="1"/>
        <charset val="128"/>
      </rPr>
      <t>を含む。）</t>
    </r>
    <rPh sb="0" eb="2">
      <t>ゴウケイ</t>
    </rPh>
    <rPh sb="9" eb="11">
      <t>ブンヤ</t>
    </rPh>
    <rPh sb="11" eb="12">
      <t>フク</t>
    </rPh>
    <rPh sb="14" eb="16">
      <t>カンセツ</t>
    </rPh>
    <rPh sb="20" eb="21">
      <t>フク</t>
    </rPh>
    <phoneticPr fontId="10"/>
  </si>
  <si>
    <r>
      <t>Total (including LULUCF, including indirect CO</t>
    </r>
    <r>
      <rPr>
        <b/>
        <vertAlign val="subscript"/>
        <sz val="11"/>
        <rFont val="Times New Roman"/>
        <family val="1"/>
      </rPr>
      <t>2</t>
    </r>
    <r>
      <rPr>
        <b/>
        <sz val="11"/>
        <rFont val="Times New Roman"/>
        <family val="1"/>
      </rPr>
      <t>)</t>
    </r>
    <phoneticPr fontId="10"/>
  </si>
  <si>
    <r>
      <rPr>
        <sz val="11"/>
        <rFont val="ＭＳ 明朝"/>
        <family val="1"/>
        <charset val="128"/>
      </rPr>
      <t>※</t>
    </r>
    <r>
      <rPr>
        <sz val="11"/>
        <rFont val="Times New Roman"/>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10"/>
  </si>
  <si>
    <r>
      <rPr>
        <sz val="11"/>
        <rFont val="ＭＳ 明朝"/>
        <family val="1"/>
        <charset val="128"/>
      </rPr>
      <t>※</t>
    </r>
    <r>
      <rPr>
        <sz val="11"/>
        <rFont val="Times New Roman"/>
        <family val="1"/>
      </rPr>
      <t>4</t>
    </r>
    <r>
      <rPr>
        <sz val="11"/>
        <rFont val="ＭＳ 明朝"/>
        <family val="1"/>
        <charset val="128"/>
      </rPr>
      <t>：合計（</t>
    </r>
    <r>
      <rPr>
        <sz val="11"/>
        <rFont val="Times New Roman"/>
        <family val="1"/>
      </rPr>
      <t>LULUCF</t>
    </r>
    <r>
      <rPr>
        <sz val="11"/>
        <rFont val="ＭＳ 明朝"/>
        <family val="1"/>
        <charset val="128"/>
      </rPr>
      <t>を除く、間接</t>
    </r>
    <r>
      <rPr>
        <sz val="11"/>
        <rFont val="Times New Roman"/>
        <family val="1"/>
      </rPr>
      <t>CO</t>
    </r>
    <r>
      <rPr>
        <vertAlign val="subscript"/>
        <sz val="11"/>
        <rFont val="Times New Roman"/>
        <family val="1"/>
      </rPr>
      <t>2</t>
    </r>
    <r>
      <rPr>
        <sz val="11"/>
        <rFont val="ＭＳ 明朝"/>
        <family val="1"/>
        <charset val="128"/>
      </rPr>
      <t>を含む）は国内公表の</t>
    </r>
    <r>
      <rPr>
        <sz val="11"/>
        <rFont val="Times New Roman"/>
        <family val="1"/>
      </rPr>
      <t>CO</t>
    </r>
    <r>
      <rPr>
        <vertAlign val="subscript"/>
        <sz val="11"/>
        <rFont val="Times New Roman"/>
        <family val="1"/>
      </rPr>
      <t>2</t>
    </r>
    <r>
      <rPr>
        <sz val="11"/>
        <rFont val="ＭＳ 明朝"/>
        <family val="1"/>
        <charset val="128"/>
      </rPr>
      <t>排出量と等しい。</t>
    </r>
    <rPh sb="3" eb="5">
      <t>ゴウケイ</t>
    </rPh>
    <rPh sb="13" eb="14">
      <t>ノゾ</t>
    </rPh>
    <rPh sb="16" eb="18">
      <t>カンセツ</t>
    </rPh>
    <rPh sb="22" eb="23">
      <t>フク</t>
    </rPh>
    <rPh sb="26" eb="28">
      <t>コクナイ</t>
    </rPh>
    <rPh sb="28" eb="30">
      <t>コウヒョウ</t>
    </rPh>
    <rPh sb="34" eb="36">
      <t>ハイシュツ</t>
    </rPh>
    <rPh sb="36" eb="37">
      <t>リョウ</t>
    </rPh>
    <rPh sb="38" eb="39">
      <t>ヒト</t>
    </rPh>
    <phoneticPr fontId="10"/>
  </si>
  <si>
    <r>
      <t>*4:  Total (excluding LULUCF, including indirect CO</t>
    </r>
    <r>
      <rPr>
        <vertAlign val="subscript"/>
        <sz val="11"/>
        <rFont val="Times New Roman"/>
        <family val="1"/>
      </rPr>
      <t>2</t>
    </r>
    <r>
      <rPr>
        <sz val="11"/>
        <rFont val="Times New Roman"/>
        <family val="1"/>
      </rPr>
      <t>) is equal to the CO</t>
    </r>
    <r>
      <rPr>
        <vertAlign val="subscript"/>
        <sz val="11"/>
        <rFont val="Times New Roman"/>
        <family val="1"/>
      </rPr>
      <t>2</t>
    </r>
    <r>
      <rPr>
        <sz val="11"/>
        <rFont val="Times New Roman"/>
        <family val="1"/>
      </rPr>
      <t xml:space="preserve"> emissions in domestic publication version.</t>
    </r>
    <phoneticPr fontId="10"/>
  </si>
  <si>
    <r>
      <rPr>
        <sz val="11"/>
        <rFont val="ＭＳ 明朝"/>
        <family val="1"/>
        <charset val="128"/>
      </rPr>
      <t>■排出量　</t>
    </r>
    <r>
      <rPr>
        <sz val="11"/>
        <rFont val="Times New Roman"/>
        <family val="1"/>
      </rPr>
      <t>[Mt CO</t>
    </r>
    <r>
      <rPr>
        <vertAlign val="subscript"/>
        <sz val="11"/>
        <rFont val="Times New Roman"/>
        <family val="1"/>
      </rPr>
      <t>2</t>
    </r>
    <r>
      <rPr>
        <sz val="11"/>
        <rFont val="Times New Roman"/>
        <family val="1"/>
      </rPr>
      <t>]</t>
    </r>
    <phoneticPr fontId="10"/>
  </si>
  <si>
    <r>
      <rPr>
        <sz val="11"/>
        <rFont val="ＭＳ 明朝"/>
        <family val="1"/>
        <charset val="128"/>
      </rPr>
      <t>■</t>
    </r>
    <r>
      <rPr>
        <sz val="11"/>
        <rFont val="Times New Roman"/>
        <family val="1"/>
      </rPr>
      <t>Emissions [Mt CO</t>
    </r>
    <r>
      <rPr>
        <vertAlign val="subscript"/>
        <sz val="11"/>
        <rFont val="Times New Roman"/>
        <family val="1"/>
      </rPr>
      <t>2</t>
    </r>
    <r>
      <rPr>
        <sz val="11"/>
        <rFont val="Times New Roman"/>
        <family val="1"/>
      </rPr>
      <t>]</t>
    </r>
    <phoneticPr fontId="10"/>
  </si>
  <si>
    <r>
      <rPr>
        <sz val="11"/>
        <rFont val="ＭＳ 明朝"/>
        <family val="1"/>
        <charset val="128"/>
      </rPr>
      <t>排出源</t>
    </r>
    <rPh sb="0" eb="3">
      <t>ハイシュツゲン</t>
    </rPh>
    <phoneticPr fontId="10"/>
  </si>
  <si>
    <r>
      <t xml:space="preserve">1.A.1. </t>
    </r>
    <r>
      <rPr>
        <sz val="11"/>
        <rFont val="ＭＳ 明朝"/>
        <family val="1"/>
        <charset val="128"/>
      </rPr>
      <t>エネルギー転換</t>
    </r>
    <rPh sb="12" eb="14">
      <t>テンカン</t>
    </rPh>
    <phoneticPr fontId="10"/>
  </si>
  <si>
    <r>
      <t xml:space="preserve">1.A.4. </t>
    </r>
    <r>
      <rPr>
        <sz val="11"/>
        <rFont val="ＭＳ 明朝"/>
        <family val="1"/>
        <charset val="128"/>
      </rPr>
      <t>その他部門（民生及び農林水産業）</t>
    </r>
    <rPh sb="9" eb="10">
      <t>タ</t>
    </rPh>
    <rPh sb="10" eb="12">
      <t>ブモン</t>
    </rPh>
    <phoneticPr fontId="10"/>
  </si>
  <si>
    <r>
      <t xml:space="preserve">2. </t>
    </r>
    <r>
      <rPr>
        <sz val="11"/>
        <rFont val="ＭＳ 明朝"/>
        <family val="1"/>
        <charset val="128"/>
      </rPr>
      <t>工業プロセス及び製品の使用</t>
    </r>
    <rPh sb="3" eb="5">
      <t>コウギョウ</t>
    </rPh>
    <phoneticPr fontId="10"/>
  </si>
  <si>
    <r>
      <rPr>
        <sz val="11"/>
        <rFont val="ＭＳ 明朝"/>
        <family val="1"/>
        <charset val="128"/>
      </rPr>
      <t>■</t>
    </r>
    <r>
      <rPr>
        <sz val="11"/>
        <rFont val="Times New Roman"/>
        <family val="1"/>
      </rPr>
      <t>1990</t>
    </r>
    <r>
      <rPr>
        <sz val="11"/>
        <rFont val="ＭＳ 明朝"/>
        <family val="1"/>
        <charset val="128"/>
      </rPr>
      <t>年比</t>
    </r>
    <rPh sb="5" eb="6">
      <t>ネン</t>
    </rPh>
    <rPh sb="6" eb="7">
      <t>ヒ</t>
    </rPh>
    <phoneticPr fontId="10"/>
  </si>
  <si>
    <r>
      <rPr>
        <sz val="11"/>
        <rFont val="ＭＳ 明朝"/>
        <family val="1"/>
        <charset val="128"/>
      </rPr>
      <t>■</t>
    </r>
    <r>
      <rPr>
        <sz val="11"/>
        <rFont val="Times New Roman"/>
        <family val="1"/>
      </rPr>
      <t>Comparison with 1990</t>
    </r>
    <phoneticPr fontId="10"/>
  </si>
  <si>
    <r>
      <rPr>
        <sz val="11"/>
        <rFont val="ＭＳ 明朝"/>
        <family val="1"/>
        <charset val="128"/>
      </rPr>
      <t>■前年比</t>
    </r>
    <rPh sb="1" eb="2">
      <t>ゼン</t>
    </rPh>
    <rPh sb="2" eb="3">
      <t>ネン</t>
    </rPh>
    <rPh sb="3" eb="4">
      <t>ヒ</t>
    </rPh>
    <phoneticPr fontId="10"/>
  </si>
  <si>
    <r>
      <rPr>
        <sz val="11"/>
        <rFont val="ＭＳ 明朝"/>
        <family val="1"/>
        <charset val="128"/>
      </rPr>
      <t>■</t>
    </r>
    <r>
      <rPr>
        <sz val="11"/>
        <rFont val="Times New Roman"/>
        <family val="1"/>
      </rPr>
      <t>Comparison with the previous year</t>
    </r>
    <phoneticPr fontId="10"/>
  </si>
  <si>
    <r>
      <rPr>
        <b/>
        <sz val="16"/>
        <rFont val="ＭＳ 明朝"/>
        <family val="1"/>
        <charset val="128"/>
      </rPr>
      <t>国際バンカー油起源の</t>
    </r>
    <r>
      <rPr>
        <b/>
        <sz val="16"/>
        <rFont val="Times New Roman"/>
        <family val="1"/>
      </rPr>
      <t xml:space="preserve">GHG </t>
    </r>
    <r>
      <rPr>
        <b/>
        <sz val="16"/>
        <rFont val="ＭＳ 明朝"/>
        <family val="1"/>
        <charset val="128"/>
      </rPr>
      <t>排出量の推移　【参考値】</t>
    </r>
    <rPh sb="22" eb="24">
      <t>サンコウ</t>
    </rPh>
    <rPh sb="24" eb="25">
      <t>チ</t>
    </rPh>
    <phoneticPr fontId="10"/>
  </si>
  <si>
    <r>
      <rPr>
        <sz val="11"/>
        <rFont val="ＭＳ 明朝"/>
        <family val="1"/>
        <charset val="128"/>
      </rPr>
      <t>■排出量　</t>
    </r>
    <r>
      <rPr>
        <sz val="11"/>
        <rFont val="Times New Roman"/>
        <family val="1"/>
      </rPr>
      <t>[kt CO</t>
    </r>
    <r>
      <rPr>
        <vertAlign val="subscript"/>
        <sz val="11"/>
        <rFont val="Times New Roman"/>
        <family val="1"/>
      </rPr>
      <t>2</t>
    </r>
    <r>
      <rPr>
        <sz val="11"/>
        <rFont val="Times New Roman"/>
        <family val="1"/>
      </rPr>
      <t xml:space="preserve"> eq.]</t>
    </r>
    <phoneticPr fontId="10"/>
  </si>
  <si>
    <r>
      <rPr>
        <sz val="11"/>
        <rFont val="ＭＳ 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10"/>
  </si>
  <si>
    <r>
      <rPr>
        <sz val="11"/>
        <rFont val="ＭＳ 明朝"/>
        <family val="1"/>
        <charset val="128"/>
      </rPr>
      <t>注）国際バンカー油起源の</t>
    </r>
    <r>
      <rPr>
        <sz val="11"/>
        <rFont val="Times New Roman"/>
        <family val="1"/>
      </rPr>
      <t>GHG</t>
    </r>
    <r>
      <rPr>
        <sz val="11"/>
        <rFont val="ＭＳ 明朝"/>
        <family val="1"/>
        <charset val="128"/>
      </rPr>
      <t>排出量は参考値として報告しており、国の排出量に含まれない。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クニ</t>
    </rPh>
    <rPh sb="34" eb="36">
      <t>ハイシュツ</t>
    </rPh>
    <rPh sb="36" eb="37">
      <t>リョウ</t>
    </rPh>
    <rPh sb="38" eb="39">
      <t>フク</t>
    </rPh>
    <phoneticPr fontId="10"/>
  </si>
  <si>
    <r>
      <t>Household CO</t>
    </r>
    <r>
      <rPr>
        <b/>
        <vertAlign val="subscript"/>
        <sz val="16"/>
        <rFont val="Times New Roman"/>
        <family val="1"/>
      </rPr>
      <t>2</t>
    </r>
    <r>
      <rPr>
        <b/>
        <sz val="16"/>
        <rFont val="Times New Roman"/>
        <family val="1"/>
      </rPr>
      <t xml:space="preserve"> emissions
(per capita)</t>
    </r>
    <phoneticPr fontId="10"/>
  </si>
  <si>
    <r>
      <rPr>
        <sz val="11"/>
        <rFont val="ＭＳ 明朝"/>
        <family val="1"/>
        <charset val="128"/>
      </rPr>
      <t>■人口　</t>
    </r>
    <r>
      <rPr>
        <sz val="11"/>
        <rFont val="Times New Roman"/>
        <family val="1"/>
      </rPr>
      <t>[</t>
    </r>
    <r>
      <rPr>
        <sz val="11"/>
        <rFont val="ＭＳ 明朝"/>
        <family val="1"/>
        <charset val="128"/>
      </rPr>
      <t>千人</t>
    </r>
    <r>
      <rPr>
        <sz val="11"/>
        <rFont val="Times New Roman"/>
        <family val="1"/>
      </rPr>
      <t>]</t>
    </r>
    <rPh sb="1" eb="3">
      <t>ジンコウ</t>
    </rPh>
    <rPh sb="6" eb="7">
      <t>ニン</t>
    </rPh>
    <phoneticPr fontId="10"/>
  </si>
  <si>
    <r>
      <rPr>
        <sz val="11"/>
        <rFont val="ＭＳ 明朝"/>
        <family val="1"/>
        <charset val="128"/>
      </rPr>
      <t>■</t>
    </r>
    <r>
      <rPr>
        <sz val="11"/>
        <rFont val="Times New Roman"/>
        <family val="1"/>
      </rPr>
      <t>Population [thousand]</t>
    </r>
    <phoneticPr fontId="10"/>
  </si>
  <si>
    <r>
      <rPr>
        <sz val="11"/>
        <rFont val="ＭＳ 明朝"/>
        <family val="1"/>
        <charset val="128"/>
      </rPr>
      <t>■燃料種別内訳</t>
    </r>
    <r>
      <rPr>
        <sz val="11"/>
        <rFont val="Times New Roman"/>
        <family val="1"/>
      </rPr>
      <t xml:space="preserve"> [kg-CO</t>
    </r>
    <r>
      <rPr>
        <vertAlign val="subscript"/>
        <sz val="11"/>
        <rFont val="Times New Roman"/>
        <family val="1"/>
      </rPr>
      <t>2</t>
    </r>
    <r>
      <rPr>
        <sz val="11"/>
        <rFont val="Times New Roman"/>
        <family val="1"/>
      </rPr>
      <t>/</t>
    </r>
    <r>
      <rPr>
        <sz val="11"/>
        <rFont val="ＭＳ 明朝"/>
        <family val="1"/>
        <charset val="128"/>
      </rPr>
      <t>人</t>
    </r>
    <r>
      <rPr>
        <sz val="11"/>
        <rFont val="Times New Roman"/>
        <family val="1"/>
      </rPr>
      <t>]</t>
    </r>
    <rPh sb="1" eb="3">
      <t>ネンリョウ</t>
    </rPh>
    <rPh sb="3" eb="5">
      <t>シュベツ</t>
    </rPh>
    <rPh sb="5" eb="7">
      <t>ウチワケ</t>
    </rPh>
    <phoneticPr fontId="13"/>
  </si>
  <si>
    <r>
      <rPr>
        <sz val="11"/>
        <rFont val="ＭＳ 明朝"/>
        <family val="1"/>
        <charset val="128"/>
      </rPr>
      <t>■</t>
    </r>
    <r>
      <rPr>
        <sz val="11"/>
        <rFont val="Times New Roman"/>
        <family val="1"/>
      </rPr>
      <t>Emissions by fuel type [kg CO</t>
    </r>
    <r>
      <rPr>
        <vertAlign val="subscript"/>
        <sz val="11"/>
        <rFont val="Times New Roman"/>
        <family val="1"/>
      </rPr>
      <t>2</t>
    </r>
    <r>
      <rPr>
        <sz val="11"/>
        <rFont val="Times New Roman"/>
        <family val="1"/>
      </rPr>
      <t>/capita]</t>
    </r>
    <phoneticPr fontId="13"/>
  </si>
  <si>
    <r>
      <rPr>
        <sz val="11"/>
        <rFont val="ＭＳ 明朝"/>
        <family val="1"/>
        <charset val="128"/>
      </rPr>
      <t>ごみ処理</t>
    </r>
  </si>
  <si>
    <r>
      <rPr>
        <sz val="11"/>
        <rFont val="ＭＳ 明朝"/>
        <family val="1"/>
        <charset val="128"/>
      </rPr>
      <t>■</t>
    </r>
    <r>
      <rPr>
        <sz val="11"/>
        <rFont val="Times New Roman"/>
        <family val="1"/>
      </rPr>
      <t>Share of emissions by fuel type</t>
    </r>
    <phoneticPr fontId="13"/>
  </si>
  <si>
    <r>
      <rPr>
        <sz val="11"/>
        <rFont val="ＭＳ 明朝"/>
        <family val="1"/>
        <charset val="128"/>
      </rPr>
      <t>■用途別排出量　</t>
    </r>
    <r>
      <rPr>
        <sz val="11"/>
        <rFont val="Times New Roman"/>
        <family val="1"/>
      </rPr>
      <t>[kg-CO</t>
    </r>
    <r>
      <rPr>
        <vertAlign val="subscript"/>
        <sz val="11"/>
        <rFont val="Times New Roman"/>
        <family val="1"/>
      </rPr>
      <t>2</t>
    </r>
    <r>
      <rPr>
        <sz val="11"/>
        <rFont val="Times New Roman"/>
        <family val="1"/>
      </rPr>
      <t>/</t>
    </r>
    <r>
      <rPr>
        <sz val="11"/>
        <rFont val="ＭＳ 明朝"/>
        <family val="1"/>
        <charset val="128"/>
      </rPr>
      <t>人</t>
    </r>
    <r>
      <rPr>
        <sz val="11"/>
        <rFont val="Times New Roman"/>
        <family val="1"/>
      </rPr>
      <t>]</t>
    </r>
    <phoneticPr fontId="10"/>
  </si>
  <si>
    <r>
      <rPr>
        <sz val="11"/>
        <rFont val="ＭＳ 明朝"/>
        <family val="1"/>
        <charset val="128"/>
      </rPr>
      <t>■</t>
    </r>
    <r>
      <rPr>
        <sz val="11"/>
        <rFont val="Times New Roman"/>
        <family val="1"/>
      </rPr>
      <t>Emissions by purpose [kg CO</t>
    </r>
    <r>
      <rPr>
        <vertAlign val="subscript"/>
        <sz val="11"/>
        <rFont val="Times New Roman"/>
        <family val="1"/>
      </rPr>
      <t>2</t>
    </r>
    <r>
      <rPr>
        <sz val="11"/>
        <rFont val="Times New Roman"/>
        <family val="1"/>
      </rPr>
      <t>/capita]</t>
    </r>
    <phoneticPr fontId="13"/>
  </si>
  <si>
    <r>
      <rPr>
        <sz val="11"/>
        <rFont val="ＭＳ 明朝"/>
        <family val="1"/>
        <charset val="128"/>
      </rPr>
      <t>■</t>
    </r>
    <r>
      <rPr>
        <sz val="11"/>
        <rFont val="Times New Roman"/>
        <family val="1"/>
      </rPr>
      <t>Share of emissions by purpose</t>
    </r>
    <phoneticPr fontId="13"/>
  </si>
  <si>
    <r>
      <rPr>
        <sz val="11"/>
        <rFont val="ＭＳ 明朝"/>
        <family val="1"/>
        <charset val="128"/>
      </rPr>
      <t>※</t>
    </r>
    <r>
      <rPr>
        <sz val="11"/>
        <rFont val="Times New Roman"/>
        <family val="1"/>
      </rPr>
      <t xml:space="preserve">1 </t>
    </r>
    <r>
      <rPr>
        <sz val="11"/>
        <rFont val="ＭＳ 明朝"/>
        <family val="1"/>
        <charset val="128"/>
      </rPr>
      <t>　電気を使用し、他の用途に含まれないものが含まれる。例：照明、冷蔵庫、掃除機、テレビなど。</t>
    </r>
    <phoneticPr fontId="10"/>
  </si>
  <si>
    <r>
      <rPr>
        <sz val="11"/>
        <rFont val="ＭＳ 明朝"/>
        <family val="1"/>
        <charset val="128"/>
      </rPr>
      <t>※</t>
    </r>
    <r>
      <rPr>
        <sz val="11"/>
        <rFont val="Times New Roman"/>
        <family val="1"/>
      </rPr>
      <t xml:space="preserve">2 </t>
    </r>
    <r>
      <rPr>
        <sz val="11"/>
        <rFont val="ＭＳ 明朝"/>
        <family val="1"/>
        <charset val="128"/>
      </rPr>
      <t>　本シートにおける家庭からの</t>
    </r>
    <r>
      <rPr>
        <sz val="11"/>
        <rFont val="Times New Roman"/>
        <family val="1"/>
      </rPr>
      <t>CO</t>
    </r>
    <r>
      <rPr>
        <vertAlign val="subscript"/>
        <sz val="11"/>
        <rFont val="Times New Roman"/>
        <family val="1"/>
      </rPr>
      <t>2</t>
    </r>
    <r>
      <rPr>
        <sz val="11"/>
        <rFont val="ＭＳ 明朝"/>
        <family val="1"/>
        <charset val="128"/>
      </rPr>
      <t>排出量は、インベントリの家庭部門に加え、自家用乗用車、ごみ処理及び水道からの排出量を足し合わせたもの。</t>
    </r>
    <phoneticPr fontId="10"/>
  </si>
  <si>
    <r>
      <t>Household CO</t>
    </r>
    <r>
      <rPr>
        <b/>
        <vertAlign val="subscript"/>
        <sz val="16"/>
        <rFont val="Times New Roman"/>
        <family val="1"/>
      </rPr>
      <t>2</t>
    </r>
    <r>
      <rPr>
        <b/>
        <sz val="16"/>
        <rFont val="Times New Roman"/>
        <family val="1"/>
      </rPr>
      <t xml:space="preserve"> emissions
(per household) </t>
    </r>
    <phoneticPr fontId="10"/>
  </si>
  <si>
    <r>
      <rPr>
        <sz val="11"/>
        <rFont val="ＭＳ 明朝"/>
        <family val="1"/>
        <charset val="128"/>
      </rPr>
      <t>■世帯数　</t>
    </r>
    <r>
      <rPr>
        <sz val="11"/>
        <rFont val="Times New Roman"/>
        <family val="1"/>
      </rPr>
      <t>[</t>
    </r>
    <r>
      <rPr>
        <sz val="11"/>
        <rFont val="ＭＳ 明朝"/>
        <family val="1"/>
        <charset val="128"/>
      </rPr>
      <t>千世帯</t>
    </r>
    <r>
      <rPr>
        <sz val="11"/>
        <rFont val="Times New Roman"/>
        <family val="1"/>
      </rPr>
      <t>]</t>
    </r>
    <rPh sb="1" eb="4">
      <t>セタイスウ</t>
    </rPh>
    <phoneticPr fontId="10"/>
  </si>
  <si>
    <r>
      <rPr>
        <sz val="11"/>
        <rFont val="ＭＳ 明朝"/>
        <family val="1"/>
        <charset val="128"/>
      </rPr>
      <t>■</t>
    </r>
    <r>
      <rPr>
        <sz val="11"/>
        <rFont val="Times New Roman"/>
        <family val="1"/>
      </rPr>
      <t>Number of households [1000 households]</t>
    </r>
    <phoneticPr fontId="10"/>
  </si>
  <si>
    <r>
      <rPr>
        <sz val="11"/>
        <rFont val="ＭＳ 明朝"/>
        <family val="1"/>
        <charset val="128"/>
      </rPr>
      <t>出典：総務省「住民基本台帳に基づく人口、人口動態及び世帯数」</t>
    </r>
    <rPh sb="0" eb="2">
      <t>シュッテン</t>
    </rPh>
    <phoneticPr fontId="10"/>
  </si>
  <si>
    <r>
      <rPr>
        <sz val="11"/>
        <rFont val="ＭＳ 明朝"/>
        <family val="1"/>
        <charset val="128"/>
      </rPr>
      <t>■燃料種別内訳</t>
    </r>
    <r>
      <rPr>
        <sz val="11"/>
        <rFont val="Times New Roman"/>
        <family val="1"/>
      </rPr>
      <t xml:space="preserve"> [kg-CO</t>
    </r>
    <r>
      <rPr>
        <vertAlign val="subscript"/>
        <sz val="11"/>
        <rFont val="Times New Roman"/>
        <family val="1"/>
      </rPr>
      <t>2</t>
    </r>
    <r>
      <rPr>
        <sz val="11"/>
        <rFont val="Times New Roman"/>
        <family val="1"/>
      </rPr>
      <t>/</t>
    </r>
    <r>
      <rPr>
        <sz val="11"/>
        <rFont val="ＭＳ 明朝"/>
        <family val="1"/>
        <charset val="128"/>
      </rPr>
      <t>世帯</t>
    </r>
    <r>
      <rPr>
        <sz val="11"/>
        <rFont val="Times New Roman"/>
        <family val="1"/>
      </rPr>
      <t>]</t>
    </r>
    <rPh sb="1" eb="3">
      <t>ネンリョウ</t>
    </rPh>
    <rPh sb="3" eb="5">
      <t>シュベツ</t>
    </rPh>
    <rPh sb="5" eb="7">
      <t>ウチワケ</t>
    </rPh>
    <phoneticPr fontId="13"/>
  </si>
  <si>
    <r>
      <rPr>
        <sz val="11"/>
        <rFont val="ＭＳ 明朝"/>
        <family val="1"/>
        <charset val="128"/>
      </rPr>
      <t>■</t>
    </r>
    <r>
      <rPr>
        <sz val="11"/>
        <rFont val="Times New Roman"/>
        <family val="1"/>
      </rPr>
      <t>Emissions by fuel type [kg-CO</t>
    </r>
    <r>
      <rPr>
        <vertAlign val="subscript"/>
        <sz val="11"/>
        <rFont val="Times New Roman"/>
        <family val="1"/>
      </rPr>
      <t>2</t>
    </r>
    <r>
      <rPr>
        <sz val="11"/>
        <rFont val="Times New Roman"/>
        <family val="1"/>
      </rPr>
      <t>/household]</t>
    </r>
    <phoneticPr fontId="13"/>
  </si>
  <si>
    <r>
      <rPr>
        <sz val="11"/>
        <rFont val="ＭＳ 明朝"/>
        <family val="1"/>
        <charset val="128"/>
      </rPr>
      <t>ごみ処理</t>
    </r>
    <rPh sb="2" eb="4">
      <t>ショリ</t>
    </rPh>
    <phoneticPr fontId="10"/>
  </si>
  <si>
    <r>
      <rPr>
        <sz val="11"/>
        <rFont val="ＭＳ 明朝"/>
        <family val="1"/>
        <charset val="128"/>
      </rPr>
      <t>■用途別排出量</t>
    </r>
    <r>
      <rPr>
        <sz val="11"/>
        <rFont val="Times New Roman"/>
        <family val="1"/>
      </rPr>
      <t xml:space="preserve"> [kg-CO</t>
    </r>
    <r>
      <rPr>
        <vertAlign val="subscript"/>
        <sz val="11"/>
        <rFont val="Times New Roman"/>
        <family val="1"/>
      </rPr>
      <t>2</t>
    </r>
    <r>
      <rPr>
        <sz val="11"/>
        <rFont val="Times New Roman"/>
        <family val="1"/>
      </rPr>
      <t>/</t>
    </r>
    <r>
      <rPr>
        <sz val="11"/>
        <rFont val="ＭＳ 明朝"/>
        <family val="1"/>
        <charset val="128"/>
      </rPr>
      <t>世帯</t>
    </r>
    <r>
      <rPr>
        <sz val="11"/>
        <rFont val="Times New Roman"/>
        <family val="1"/>
      </rPr>
      <t>]</t>
    </r>
    <phoneticPr fontId="10"/>
  </si>
  <si>
    <r>
      <rPr>
        <sz val="11"/>
        <rFont val="ＭＳ 明朝"/>
        <family val="1"/>
        <charset val="128"/>
      </rPr>
      <t>■</t>
    </r>
    <r>
      <rPr>
        <sz val="11"/>
        <rFont val="Times New Roman"/>
        <family val="1"/>
      </rPr>
      <t>Emissions by purpose [kg-CO</t>
    </r>
    <r>
      <rPr>
        <vertAlign val="subscript"/>
        <sz val="11"/>
        <rFont val="Times New Roman"/>
        <family val="1"/>
      </rPr>
      <t>2</t>
    </r>
    <r>
      <rPr>
        <sz val="11"/>
        <rFont val="Times New Roman"/>
        <family val="1"/>
      </rPr>
      <t>/household]</t>
    </r>
    <phoneticPr fontId="13"/>
  </si>
  <si>
    <r>
      <rPr>
        <sz val="11"/>
        <rFont val="ＭＳ 明朝"/>
        <family val="1"/>
        <charset val="128"/>
      </rPr>
      <t>給湯</t>
    </r>
    <phoneticPr fontId="10"/>
  </si>
  <si>
    <r>
      <rPr>
        <sz val="11"/>
        <rFont val="ＭＳ 明朝"/>
        <family val="1"/>
        <charset val="128"/>
      </rPr>
      <t>動力他</t>
    </r>
    <r>
      <rPr>
        <vertAlign val="superscript"/>
        <sz val="11"/>
        <rFont val="ＭＳ 明朝"/>
        <family val="1"/>
        <charset val="128"/>
      </rPr>
      <t>※</t>
    </r>
    <r>
      <rPr>
        <vertAlign val="superscript"/>
        <sz val="11"/>
        <rFont val="Times New Roman"/>
        <family val="1"/>
      </rPr>
      <t>1</t>
    </r>
    <phoneticPr fontId="10"/>
  </si>
  <si>
    <r>
      <t>Power etc.*</t>
    </r>
    <r>
      <rPr>
        <vertAlign val="superscript"/>
        <sz val="11"/>
        <rFont val="Times New Roman"/>
        <family val="1"/>
      </rPr>
      <t>1</t>
    </r>
    <phoneticPr fontId="13"/>
  </si>
  <si>
    <r>
      <rPr>
        <sz val="11"/>
        <rFont val="ＭＳ 明朝"/>
        <family val="1"/>
        <charset val="128"/>
      </rPr>
      <t>自家用乗用車</t>
    </r>
    <r>
      <rPr>
        <vertAlign val="superscript"/>
        <sz val="11"/>
        <rFont val="ＭＳ 明朝"/>
        <family val="1"/>
        <charset val="128"/>
      </rPr>
      <t>※</t>
    </r>
    <r>
      <rPr>
        <vertAlign val="superscript"/>
        <sz val="11"/>
        <rFont val="Times New Roman"/>
        <family val="1"/>
      </rPr>
      <t>2</t>
    </r>
    <phoneticPr fontId="10"/>
  </si>
  <si>
    <r>
      <t>Car*</t>
    </r>
    <r>
      <rPr>
        <vertAlign val="superscript"/>
        <sz val="11"/>
        <rFont val="Times New Roman"/>
        <family val="1"/>
      </rPr>
      <t>2</t>
    </r>
    <phoneticPr fontId="13"/>
  </si>
  <si>
    <r>
      <rPr>
        <sz val="11"/>
        <rFont val="ＭＳ 明朝"/>
        <family val="1"/>
        <charset val="128"/>
      </rPr>
      <t>ごみ処理</t>
    </r>
    <r>
      <rPr>
        <vertAlign val="superscript"/>
        <sz val="11"/>
        <rFont val="ＭＳ 明朝"/>
        <family val="1"/>
        <charset val="128"/>
      </rPr>
      <t>※</t>
    </r>
    <r>
      <rPr>
        <vertAlign val="superscript"/>
        <sz val="11"/>
        <rFont val="Times New Roman"/>
        <family val="1"/>
      </rPr>
      <t>2</t>
    </r>
    <rPh sb="2" eb="4">
      <t>ショリ</t>
    </rPh>
    <phoneticPr fontId="10"/>
  </si>
  <si>
    <r>
      <rPr>
        <sz val="11"/>
        <rFont val="Times New Roman"/>
        <family val="1"/>
      </rPr>
      <t>Municipal Solid Waste*</t>
    </r>
    <r>
      <rPr>
        <vertAlign val="superscript"/>
        <sz val="11"/>
        <rFont val="Times New Roman"/>
        <family val="1"/>
      </rPr>
      <t>2</t>
    </r>
    <phoneticPr fontId="13"/>
  </si>
  <si>
    <r>
      <rPr>
        <sz val="11"/>
        <rFont val="ＭＳ 明朝"/>
        <family val="1"/>
        <charset val="128"/>
      </rPr>
      <t>水道</t>
    </r>
    <r>
      <rPr>
        <vertAlign val="superscript"/>
        <sz val="11"/>
        <rFont val="ＭＳ 明朝"/>
        <family val="1"/>
        <charset val="128"/>
      </rPr>
      <t>※</t>
    </r>
    <r>
      <rPr>
        <vertAlign val="superscript"/>
        <sz val="11"/>
        <rFont val="Times New Roman"/>
        <family val="1"/>
      </rPr>
      <t>2</t>
    </r>
    <phoneticPr fontId="10"/>
  </si>
  <si>
    <r>
      <rPr>
        <sz val="11"/>
        <rFont val="ＭＳ 明朝"/>
        <family val="1"/>
        <charset val="128"/>
      </rPr>
      <t>■排出量および</t>
    </r>
    <r>
      <rPr>
        <sz val="11"/>
        <rFont val="Times New Roman"/>
        <family val="1"/>
      </rPr>
      <t>GDP</t>
    </r>
    <phoneticPr fontId="10"/>
  </si>
  <si>
    <r>
      <rPr>
        <sz val="11"/>
        <rFont val="ＭＳ 明朝"/>
        <family val="1"/>
        <charset val="128"/>
      </rPr>
      <t>■</t>
    </r>
    <r>
      <rPr>
        <sz val="11"/>
        <rFont val="Times New Roman"/>
        <family val="1"/>
      </rPr>
      <t>Emissions and GDP</t>
    </r>
    <phoneticPr fontId="10"/>
  </si>
  <si>
    <r>
      <t>Mt CO</t>
    </r>
    <r>
      <rPr>
        <vertAlign val="subscript"/>
        <sz val="11"/>
        <rFont val="Times New Roman"/>
        <family val="1"/>
      </rPr>
      <t>2</t>
    </r>
    <r>
      <rPr>
        <sz val="11"/>
        <rFont val="ＭＳ 明朝"/>
        <family val="1"/>
        <charset val="128"/>
      </rPr>
      <t>換算</t>
    </r>
    <rPh sb="6" eb="8">
      <t>カンサン</t>
    </rPh>
    <phoneticPr fontId="10"/>
  </si>
  <si>
    <r>
      <t>Mt CO</t>
    </r>
    <r>
      <rPr>
        <vertAlign val="subscript"/>
        <sz val="11"/>
        <rFont val="Times New Roman"/>
        <family val="1"/>
      </rPr>
      <t>2</t>
    </r>
    <r>
      <rPr>
        <sz val="11"/>
        <rFont val="Times New Roman"/>
        <family val="1"/>
      </rPr>
      <t xml:space="preserve"> eq.</t>
    </r>
    <phoneticPr fontId="10"/>
  </si>
  <si>
    <r>
      <t>CO</t>
    </r>
    <r>
      <rPr>
        <vertAlign val="subscript"/>
        <sz val="11"/>
        <rFont val="Times New Roman"/>
        <family val="1"/>
      </rPr>
      <t xml:space="preserve">2 </t>
    </r>
    <r>
      <rPr>
        <sz val="11"/>
        <rFont val="ＭＳ 明朝"/>
        <family val="1"/>
        <charset val="128"/>
      </rPr>
      <t>排出量</t>
    </r>
    <r>
      <rPr>
        <sz val="11"/>
        <rFont val="Times New Roman"/>
        <family val="1"/>
      </rPr>
      <t xml:space="preserve"> </t>
    </r>
    <phoneticPr fontId="10"/>
  </si>
  <si>
    <r>
      <t>Mt CO</t>
    </r>
    <r>
      <rPr>
        <vertAlign val="subscript"/>
        <sz val="11"/>
        <rFont val="Times New Roman"/>
        <family val="1"/>
      </rPr>
      <t>2</t>
    </r>
    <phoneticPr fontId="10"/>
  </si>
  <si>
    <r>
      <t>CO</t>
    </r>
    <r>
      <rPr>
        <vertAlign val="subscript"/>
        <sz val="11"/>
        <rFont val="Times New Roman"/>
        <family val="1"/>
      </rPr>
      <t>2</t>
    </r>
    <r>
      <rPr>
        <sz val="11"/>
        <rFont val="Times New Roman"/>
        <family val="1"/>
      </rPr>
      <t xml:space="preserve"> emissions </t>
    </r>
    <phoneticPr fontId="10"/>
  </si>
  <si>
    <r>
      <rPr>
        <sz val="11"/>
        <rFont val="ＭＳ 明朝"/>
        <family val="1"/>
        <charset val="128"/>
      </rPr>
      <t>エネルギー起源</t>
    </r>
    <r>
      <rPr>
        <sz val="11"/>
        <rFont val="Times New Roman"/>
        <family val="1"/>
      </rPr>
      <t>CO</t>
    </r>
    <r>
      <rPr>
        <vertAlign val="subscript"/>
        <sz val="11"/>
        <rFont val="Times New Roman"/>
        <family val="1"/>
      </rPr>
      <t xml:space="preserve">2 </t>
    </r>
    <r>
      <rPr>
        <sz val="11"/>
        <rFont val="ＭＳ 明朝"/>
        <family val="1"/>
        <charset val="128"/>
      </rPr>
      <t>排出量</t>
    </r>
    <r>
      <rPr>
        <sz val="11"/>
        <rFont val="Times New Roman"/>
        <family val="1"/>
      </rPr>
      <t xml:space="preserve"> </t>
    </r>
    <rPh sb="5" eb="7">
      <t>キゲン</t>
    </rPh>
    <phoneticPr fontId="10"/>
  </si>
  <si>
    <r>
      <t>Energy-related CO</t>
    </r>
    <r>
      <rPr>
        <vertAlign val="subscript"/>
        <sz val="11"/>
        <rFont val="Times New Roman"/>
        <family val="1"/>
      </rPr>
      <t>2</t>
    </r>
    <r>
      <rPr>
        <sz val="11"/>
        <rFont val="Times New Roman"/>
        <family val="1"/>
      </rPr>
      <t xml:space="preserve"> emissions</t>
    </r>
    <phoneticPr fontId="10"/>
  </si>
  <si>
    <r>
      <t>t CO</t>
    </r>
    <r>
      <rPr>
        <vertAlign val="subscript"/>
        <sz val="11"/>
        <rFont val="Times New Roman"/>
        <family val="1"/>
      </rPr>
      <t xml:space="preserve">2 </t>
    </r>
    <r>
      <rPr>
        <sz val="11"/>
        <rFont val="ＭＳ 明朝"/>
        <family val="1"/>
        <charset val="128"/>
      </rPr>
      <t>換算</t>
    </r>
    <r>
      <rPr>
        <sz val="11"/>
        <rFont val="Times New Roman"/>
        <family val="1"/>
      </rPr>
      <t>/</t>
    </r>
    <r>
      <rPr>
        <sz val="11"/>
        <rFont val="ＭＳ 明朝"/>
        <family val="1"/>
        <charset val="128"/>
      </rPr>
      <t>百万円</t>
    </r>
    <rPh sb="6" eb="8">
      <t>カンサン</t>
    </rPh>
    <phoneticPr fontId="10"/>
  </si>
  <si>
    <r>
      <t>t CO</t>
    </r>
    <r>
      <rPr>
        <vertAlign val="subscript"/>
        <sz val="11"/>
        <rFont val="Times New Roman"/>
        <family val="1"/>
      </rPr>
      <t xml:space="preserve">2 </t>
    </r>
    <r>
      <rPr>
        <sz val="11"/>
        <rFont val="Times New Roman"/>
        <family val="1"/>
      </rPr>
      <t>eq./million yen</t>
    </r>
    <phoneticPr fontId="10"/>
  </si>
  <si>
    <r>
      <t>t CO</t>
    </r>
    <r>
      <rPr>
        <vertAlign val="subscript"/>
        <sz val="11"/>
        <rFont val="Times New Roman"/>
        <family val="1"/>
      </rPr>
      <t>2</t>
    </r>
    <r>
      <rPr>
        <sz val="11"/>
        <rFont val="Times New Roman"/>
        <family val="1"/>
      </rPr>
      <t>/</t>
    </r>
    <r>
      <rPr>
        <sz val="11"/>
        <rFont val="ＭＳ 明朝"/>
        <family val="1"/>
        <charset val="128"/>
      </rPr>
      <t>百万円</t>
    </r>
    <phoneticPr fontId="10"/>
  </si>
  <si>
    <r>
      <t>CO</t>
    </r>
    <r>
      <rPr>
        <vertAlign val="subscript"/>
        <sz val="11"/>
        <rFont val="Times New Roman"/>
        <family val="1"/>
      </rPr>
      <t>2</t>
    </r>
    <r>
      <rPr>
        <sz val="11"/>
        <rFont val="Times New Roman"/>
        <family val="1"/>
      </rPr>
      <t xml:space="preserve"> emissions per GDP</t>
    </r>
    <phoneticPr fontId="10"/>
  </si>
  <si>
    <r>
      <t>t CO</t>
    </r>
    <r>
      <rPr>
        <vertAlign val="subscript"/>
        <sz val="11"/>
        <rFont val="Times New Roman"/>
        <family val="1"/>
      </rPr>
      <t>2</t>
    </r>
    <r>
      <rPr>
        <sz val="11"/>
        <rFont val="Times New Roman"/>
        <family val="1"/>
      </rPr>
      <t>/million yen</t>
    </r>
    <phoneticPr fontId="10"/>
  </si>
  <si>
    <r>
      <t>Energy-related CO</t>
    </r>
    <r>
      <rPr>
        <vertAlign val="subscript"/>
        <sz val="11"/>
        <rFont val="Times New Roman"/>
        <family val="1"/>
      </rPr>
      <t>2</t>
    </r>
    <r>
      <rPr>
        <sz val="11"/>
        <rFont val="Times New Roman"/>
        <family val="1"/>
      </rPr>
      <t xml:space="preserve"> emissions per GDP</t>
    </r>
    <phoneticPr fontId="10"/>
  </si>
  <si>
    <r>
      <t>GDP</t>
    </r>
    <r>
      <rPr>
        <vertAlign val="superscript"/>
        <sz val="11"/>
        <rFont val="ＭＳ 明朝"/>
        <family val="1"/>
        <charset val="128"/>
      </rPr>
      <t>※</t>
    </r>
    <r>
      <rPr>
        <sz val="11"/>
        <rFont val="Times New Roman"/>
        <family val="1"/>
      </rPr>
      <t xml:space="preserve">
</t>
    </r>
    <r>
      <rPr>
        <sz val="11"/>
        <rFont val="ＭＳ 明朝"/>
        <family val="1"/>
        <charset val="128"/>
      </rPr>
      <t>（支出側、実質：連鎖方式</t>
    </r>
    <r>
      <rPr>
        <sz val="11"/>
        <rFont val="Times New Roman"/>
        <family val="1"/>
      </rPr>
      <t>[2015</t>
    </r>
    <r>
      <rPr>
        <sz val="11"/>
        <rFont val="ＭＳ 明朝"/>
        <family val="1"/>
        <charset val="128"/>
      </rPr>
      <t>年基準</t>
    </r>
    <r>
      <rPr>
        <sz val="11"/>
        <rFont val="Times New Roman"/>
        <family val="1"/>
      </rPr>
      <t>]</t>
    </r>
    <r>
      <rPr>
        <sz val="11"/>
        <rFont val="ＭＳ 明朝"/>
        <family val="1"/>
        <charset val="128"/>
      </rPr>
      <t>）</t>
    </r>
    <phoneticPr fontId="10"/>
  </si>
  <si>
    <r>
      <rPr>
        <sz val="11"/>
        <rFont val="ＭＳ 明朝"/>
        <family val="1"/>
        <charset val="128"/>
      </rPr>
      <t>※出典：
内閣府「国民経済計算」</t>
    </r>
    <rPh sb="1" eb="3">
      <t>シュッテン</t>
    </rPh>
    <phoneticPr fontId="10"/>
  </si>
  <si>
    <r>
      <rPr>
        <sz val="11"/>
        <rFont val="ＭＳ 明朝"/>
        <family val="1"/>
        <charset val="128"/>
      </rPr>
      <t>■</t>
    </r>
    <r>
      <rPr>
        <sz val="11"/>
        <rFont val="Times New Roman"/>
        <family val="1"/>
      </rPr>
      <t>2013</t>
    </r>
    <r>
      <rPr>
        <sz val="11"/>
        <rFont val="ＭＳ 明朝"/>
        <family val="1"/>
        <charset val="128"/>
      </rPr>
      <t>年度比</t>
    </r>
    <rPh sb="5" eb="7">
      <t>ネンド</t>
    </rPh>
    <rPh sb="7" eb="8">
      <t>ヒ</t>
    </rPh>
    <phoneticPr fontId="9"/>
  </si>
  <si>
    <r>
      <rPr>
        <sz val="11"/>
        <rFont val="ＭＳ 明朝"/>
        <family val="1"/>
        <charset val="128"/>
      </rPr>
      <t>■</t>
    </r>
    <r>
      <rPr>
        <sz val="11"/>
        <rFont val="Times New Roman"/>
        <family val="1"/>
      </rPr>
      <t>Comparison with FY2013</t>
    </r>
    <phoneticPr fontId="10"/>
  </si>
  <si>
    <r>
      <rPr>
        <sz val="11"/>
        <rFont val="ＭＳ 明朝"/>
        <family val="1"/>
        <charset val="128"/>
      </rPr>
      <t>■</t>
    </r>
    <r>
      <rPr>
        <sz val="11"/>
        <rFont val="Times New Roman"/>
        <family val="1"/>
      </rPr>
      <t>Emissions and population</t>
    </r>
    <phoneticPr fontId="10"/>
  </si>
  <si>
    <r>
      <t>t CO</t>
    </r>
    <r>
      <rPr>
        <vertAlign val="subscript"/>
        <sz val="11"/>
        <rFont val="Times New Roman"/>
        <family val="1"/>
      </rPr>
      <t>2</t>
    </r>
    <r>
      <rPr>
        <sz val="11"/>
        <rFont val="ＭＳ 明朝"/>
        <family val="1"/>
        <charset val="128"/>
      </rPr>
      <t>換算</t>
    </r>
    <r>
      <rPr>
        <sz val="11"/>
        <rFont val="Times New Roman"/>
        <family val="1"/>
      </rPr>
      <t xml:space="preserve">/ </t>
    </r>
    <r>
      <rPr>
        <sz val="11"/>
        <rFont val="ＭＳ 明朝"/>
        <family val="1"/>
        <charset val="128"/>
      </rPr>
      <t>一人</t>
    </r>
    <rPh sb="5" eb="7">
      <t>カンサン</t>
    </rPh>
    <rPh sb="9" eb="11">
      <t>ヒトリ</t>
    </rPh>
    <phoneticPr fontId="10"/>
  </si>
  <si>
    <r>
      <t>t CO</t>
    </r>
    <r>
      <rPr>
        <vertAlign val="subscript"/>
        <sz val="11"/>
        <rFont val="Times New Roman"/>
        <family val="1"/>
      </rPr>
      <t xml:space="preserve">2 </t>
    </r>
    <r>
      <rPr>
        <sz val="11"/>
        <rFont val="Times New Roman"/>
        <family val="1"/>
      </rPr>
      <t>eq./capita</t>
    </r>
    <phoneticPr fontId="10"/>
  </si>
  <si>
    <r>
      <t>t CO</t>
    </r>
    <r>
      <rPr>
        <vertAlign val="subscript"/>
        <sz val="11"/>
        <rFont val="Times New Roman"/>
        <family val="1"/>
      </rPr>
      <t>2</t>
    </r>
    <r>
      <rPr>
        <sz val="11"/>
        <rFont val="Times New Roman"/>
        <family val="1"/>
      </rPr>
      <t xml:space="preserve">/ </t>
    </r>
    <r>
      <rPr>
        <sz val="11"/>
        <rFont val="ＭＳ 明朝"/>
        <family val="1"/>
        <charset val="128"/>
      </rPr>
      <t>一人</t>
    </r>
    <rPh sb="7" eb="9">
      <t>ヒトリ</t>
    </rPh>
    <phoneticPr fontId="10"/>
  </si>
  <si>
    <r>
      <t>CO</t>
    </r>
    <r>
      <rPr>
        <vertAlign val="subscript"/>
        <sz val="11"/>
        <rFont val="Times New Roman"/>
        <family val="1"/>
      </rPr>
      <t>2</t>
    </r>
    <r>
      <rPr>
        <sz val="11"/>
        <rFont val="Times New Roman"/>
        <family val="1"/>
      </rPr>
      <t xml:space="preserve"> emissions per capita </t>
    </r>
    <phoneticPr fontId="10"/>
  </si>
  <si>
    <r>
      <t>t CO</t>
    </r>
    <r>
      <rPr>
        <vertAlign val="subscript"/>
        <sz val="11"/>
        <rFont val="Times New Roman"/>
        <family val="1"/>
      </rPr>
      <t>2</t>
    </r>
    <r>
      <rPr>
        <sz val="11"/>
        <rFont val="Times New Roman"/>
        <family val="1"/>
      </rPr>
      <t>/capita</t>
    </r>
    <phoneticPr fontId="10"/>
  </si>
  <si>
    <r>
      <t>Energy-related CO</t>
    </r>
    <r>
      <rPr>
        <vertAlign val="subscript"/>
        <sz val="11"/>
        <rFont val="Times New Roman"/>
        <family val="1"/>
      </rPr>
      <t>2</t>
    </r>
    <r>
      <rPr>
        <sz val="11"/>
        <rFont val="Times New Roman"/>
        <family val="1"/>
      </rPr>
      <t xml:space="preserve"> emissions per capita </t>
    </r>
    <phoneticPr fontId="10"/>
  </si>
  <si>
    <r>
      <rPr>
        <sz val="11"/>
        <rFont val="ＭＳ 明朝"/>
        <family val="1"/>
        <charset val="128"/>
      </rPr>
      <t>■排出量</t>
    </r>
    <r>
      <rPr>
        <sz val="11"/>
        <rFont val="Times New Roman"/>
        <family val="1"/>
      </rPr>
      <t xml:space="preserve"> [kt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t>
    </r>
    <rPh sb="1" eb="3">
      <t>ハイシュツ</t>
    </rPh>
    <rPh sb="3" eb="4">
      <t>リョウ</t>
    </rPh>
    <phoneticPr fontId="10"/>
  </si>
  <si>
    <r>
      <rPr>
        <sz val="11"/>
        <rFont val="ＭＳ 明朝"/>
        <family val="1"/>
        <charset val="128"/>
      </rPr>
      <t>■</t>
    </r>
    <r>
      <rPr>
        <sz val="11"/>
        <rFont val="Times New Roman"/>
        <family val="1"/>
      </rPr>
      <t>Emissions [kt CO</t>
    </r>
    <r>
      <rPr>
        <vertAlign val="subscript"/>
        <sz val="11"/>
        <rFont val="Times New Roman"/>
        <family val="1"/>
      </rPr>
      <t>2</t>
    </r>
    <r>
      <rPr>
        <sz val="11"/>
        <rFont val="Times New Roman"/>
        <family val="1"/>
      </rPr>
      <t xml:space="preserve"> eq.]</t>
    </r>
    <phoneticPr fontId="10"/>
  </si>
  <si>
    <r>
      <rPr>
        <sz val="11"/>
        <rFont val="ＭＳ 明朝"/>
        <family val="1"/>
        <charset val="128"/>
      </rPr>
      <t>■</t>
    </r>
    <r>
      <rPr>
        <sz val="11"/>
        <rFont val="Times New Roman"/>
        <family val="1"/>
      </rPr>
      <t>Share</t>
    </r>
    <phoneticPr fontId="10"/>
  </si>
  <si>
    <r>
      <rPr>
        <sz val="11"/>
        <rFont val="ＭＳ 明朝"/>
        <family val="1"/>
        <charset val="128"/>
      </rPr>
      <t>■</t>
    </r>
    <r>
      <rPr>
        <sz val="11"/>
        <rFont val="Times New Roman"/>
        <family val="1"/>
      </rPr>
      <t>2013</t>
    </r>
    <r>
      <rPr>
        <sz val="11"/>
        <rFont val="ＭＳ 明朝"/>
        <family val="1"/>
        <charset val="128"/>
      </rPr>
      <t>年比</t>
    </r>
    <rPh sb="5" eb="7">
      <t>ネンヒ</t>
    </rPh>
    <phoneticPr fontId="10"/>
  </si>
  <si>
    <r>
      <rPr>
        <sz val="11"/>
        <rFont val="ＭＳ 明朝"/>
        <family val="1"/>
        <charset val="128"/>
      </rPr>
      <t>■</t>
    </r>
    <r>
      <rPr>
        <sz val="11"/>
        <rFont val="Times New Roman"/>
        <family val="1"/>
      </rPr>
      <t>Comparison with CY2013</t>
    </r>
    <phoneticPr fontId="10"/>
  </si>
  <si>
    <r>
      <t>N</t>
    </r>
    <r>
      <rPr>
        <b/>
        <vertAlign val="subscript"/>
        <sz val="16"/>
        <rFont val="Times New Roman"/>
        <family val="1"/>
      </rPr>
      <t>2</t>
    </r>
    <r>
      <rPr>
        <b/>
        <sz val="16"/>
        <rFont val="Times New Roman"/>
        <family val="1"/>
      </rPr>
      <t>O</t>
    </r>
    <r>
      <rPr>
        <b/>
        <vertAlign val="subscript"/>
        <sz val="16"/>
        <rFont val="Times New Roman"/>
        <family val="1"/>
      </rPr>
      <t xml:space="preserve"> </t>
    </r>
    <r>
      <rPr>
        <b/>
        <sz val="16"/>
        <rFont val="ＭＳ 明朝"/>
        <family val="1"/>
        <charset val="128"/>
      </rPr>
      <t>排出量</t>
    </r>
    <phoneticPr fontId="10"/>
  </si>
  <si>
    <r>
      <t>N</t>
    </r>
    <r>
      <rPr>
        <b/>
        <vertAlign val="subscript"/>
        <sz val="16"/>
        <rFont val="Times New Roman"/>
        <family val="1"/>
      </rPr>
      <t>2</t>
    </r>
    <r>
      <rPr>
        <b/>
        <sz val="16"/>
        <rFont val="Times New Roman"/>
        <family val="1"/>
      </rPr>
      <t>O emissions</t>
    </r>
    <phoneticPr fontId="10"/>
  </si>
  <si>
    <r>
      <rPr>
        <sz val="11"/>
        <rFont val="ＭＳ 明朝"/>
        <family val="1"/>
        <charset val="128"/>
      </rPr>
      <t>　</t>
    </r>
    <r>
      <rPr>
        <sz val="11"/>
        <rFont val="Times New Roman"/>
        <family val="1"/>
      </rPr>
      <t xml:space="preserve">1.A.1. </t>
    </r>
    <r>
      <rPr>
        <sz val="11"/>
        <rFont val="ＭＳ 明朝"/>
        <family val="1"/>
        <charset val="128"/>
      </rPr>
      <t>エネルギー産業</t>
    </r>
    <phoneticPr fontId="10"/>
  </si>
  <si>
    <r>
      <rPr>
        <sz val="11"/>
        <rFont val="ＭＳ 明朝"/>
        <family val="1"/>
        <charset val="128"/>
      </rPr>
      <t>　</t>
    </r>
    <r>
      <rPr>
        <sz val="11"/>
        <rFont val="Times New Roman"/>
        <family val="1"/>
      </rPr>
      <t>1.A.1. Energy Industries</t>
    </r>
    <phoneticPr fontId="10"/>
  </si>
  <si>
    <r>
      <rPr>
        <sz val="11"/>
        <rFont val="ＭＳ 明朝"/>
        <family val="1"/>
        <charset val="128"/>
      </rPr>
      <t>　</t>
    </r>
    <r>
      <rPr>
        <sz val="11"/>
        <rFont val="Times New Roman"/>
        <family val="1"/>
      </rPr>
      <t xml:space="preserve">1.A.2. </t>
    </r>
    <r>
      <rPr>
        <sz val="11"/>
        <rFont val="ＭＳ 明朝"/>
        <family val="1"/>
        <charset val="128"/>
      </rPr>
      <t>製造業・建設業</t>
    </r>
    <rPh sb="8" eb="11">
      <t>セイゾウギョウ</t>
    </rPh>
    <rPh sb="12" eb="15">
      <t>ケンセツギョウ</t>
    </rPh>
    <phoneticPr fontId="10"/>
  </si>
  <si>
    <r>
      <rPr>
        <sz val="11"/>
        <rFont val="ＭＳ 明朝"/>
        <family val="1"/>
        <charset val="128"/>
      </rPr>
      <t>　</t>
    </r>
    <r>
      <rPr>
        <sz val="11"/>
        <rFont val="Times New Roman"/>
        <family val="1"/>
      </rPr>
      <t>1.A.2. Manufacturing industries and construction</t>
    </r>
    <phoneticPr fontId="10"/>
  </si>
  <si>
    <r>
      <rPr>
        <sz val="11"/>
        <rFont val="ＭＳ 明朝"/>
        <family val="1"/>
        <charset val="128"/>
      </rPr>
      <t>　</t>
    </r>
    <r>
      <rPr>
        <sz val="11"/>
        <rFont val="Times New Roman"/>
        <family val="1"/>
      </rPr>
      <t xml:space="preserve">1.A.3. </t>
    </r>
    <r>
      <rPr>
        <sz val="11"/>
        <rFont val="ＭＳ 明朝"/>
        <family val="1"/>
        <charset val="128"/>
      </rPr>
      <t>運輸</t>
    </r>
    <rPh sb="8" eb="10">
      <t>ウンユ</t>
    </rPh>
    <phoneticPr fontId="10"/>
  </si>
  <si>
    <r>
      <rPr>
        <sz val="11"/>
        <rFont val="ＭＳ 明朝"/>
        <family val="1"/>
        <charset val="128"/>
      </rPr>
      <t>　</t>
    </r>
    <r>
      <rPr>
        <sz val="11"/>
        <rFont val="Times New Roman"/>
        <family val="1"/>
      </rPr>
      <t>1.A.3. Transport</t>
    </r>
    <phoneticPr fontId="10"/>
  </si>
  <si>
    <r>
      <rPr>
        <sz val="11"/>
        <rFont val="ＭＳ 明朝"/>
        <family val="1"/>
        <charset val="128"/>
      </rPr>
      <t>　</t>
    </r>
    <r>
      <rPr>
        <sz val="11"/>
        <rFont val="Times New Roman"/>
        <family val="1"/>
      </rPr>
      <t xml:space="preserve">1.A.4. </t>
    </r>
    <r>
      <rPr>
        <sz val="11"/>
        <rFont val="ＭＳ 明朝"/>
        <family val="1"/>
        <charset val="128"/>
      </rPr>
      <t>業務・家庭・農林水産業</t>
    </r>
    <rPh sb="14" eb="16">
      <t>ノウリン</t>
    </rPh>
    <rPh sb="16" eb="19">
      <t>スイサンギョウ</t>
    </rPh>
    <phoneticPr fontId="10"/>
  </si>
  <si>
    <r>
      <rPr>
        <sz val="11"/>
        <rFont val="ＭＳ 明朝"/>
        <family val="1"/>
        <charset val="128"/>
      </rPr>
      <t>　</t>
    </r>
    <r>
      <rPr>
        <sz val="11"/>
        <rFont val="Times New Roman"/>
        <family val="1"/>
      </rPr>
      <t>1.A.4. Commercial, Residential, Agriculture, etc.</t>
    </r>
    <phoneticPr fontId="10"/>
  </si>
  <si>
    <r>
      <rPr>
        <sz val="11"/>
        <rFont val="ＭＳ 明朝"/>
        <family val="1"/>
        <charset val="128"/>
      </rPr>
      <t>　</t>
    </r>
    <r>
      <rPr>
        <sz val="11"/>
        <rFont val="Times New Roman"/>
        <family val="1"/>
      </rPr>
      <t>1.A.5.</t>
    </r>
    <r>
      <rPr>
        <sz val="11"/>
        <rFont val="ＭＳ 明朝"/>
        <family val="1"/>
        <charset val="128"/>
      </rPr>
      <t>その他</t>
    </r>
    <rPh sb="9" eb="10">
      <t>タ</t>
    </rPh>
    <phoneticPr fontId="10"/>
  </si>
  <si>
    <r>
      <rPr>
        <sz val="11"/>
        <rFont val="ＭＳ 明朝"/>
        <family val="1"/>
        <charset val="128"/>
      </rPr>
      <t>　</t>
    </r>
    <r>
      <rPr>
        <sz val="11"/>
        <rFont val="Times New Roman"/>
        <family val="1"/>
      </rPr>
      <t>1.A.5. Other</t>
    </r>
    <phoneticPr fontId="10"/>
  </si>
  <si>
    <r>
      <t xml:space="preserve">5.C. </t>
    </r>
    <r>
      <rPr>
        <sz val="11"/>
        <rFont val="ＭＳ 明朝"/>
        <family val="1"/>
        <charset val="128"/>
      </rPr>
      <t>廃棄物の焼却と野焼き
（エネルギー利用を含まない</t>
    </r>
    <r>
      <rPr>
        <sz val="11"/>
        <rFont val="Times New Roman"/>
        <family val="1"/>
      </rPr>
      <t>)</t>
    </r>
    <rPh sb="5" eb="8">
      <t>ハイキブツ</t>
    </rPh>
    <rPh sb="9" eb="11">
      <t>ショウキャク</t>
    </rPh>
    <phoneticPr fontId="10"/>
  </si>
  <si>
    <r>
      <t xml:space="preserve"> </t>
    </r>
    <r>
      <rPr>
        <sz val="11"/>
        <rFont val="ＭＳ 明朝"/>
        <family val="1"/>
        <charset val="128"/>
      </rPr>
      <t>家畜排せつ物の管理</t>
    </r>
    <rPh sb="1" eb="3">
      <t>カチク</t>
    </rPh>
    <rPh sb="3" eb="4">
      <t>ハイ</t>
    </rPh>
    <rPh sb="6" eb="7">
      <t>ブツ</t>
    </rPh>
    <rPh sb="8" eb="10">
      <t>カンリ</t>
    </rPh>
    <phoneticPr fontId="10"/>
  </si>
  <si>
    <r>
      <t xml:space="preserve"> </t>
    </r>
    <r>
      <rPr>
        <sz val="11"/>
        <rFont val="ＭＳ 明朝"/>
        <family val="1"/>
        <charset val="128"/>
      </rPr>
      <t>農用地の土壌</t>
    </r>
    <rPh sb="1" eb="4">
      <t>ノウヨウチ</t>
    </rPh>
    <rPh sb="5" eb="7">
      <t>ドジョウ</t>
    </rPh>
    <phoneticPr fontId="10"/>
  </si>
  <si>
    <r>
      <t xml:space="preserve"> </t>
    </r>
    <r>
      <rPr>
        <sz val="11"/>
        <rFont val="ＭＳ 明朝"/>
        <family val="1"/>
        <charset val="128"/>
      </rPr>
      <t xml:space="preserve">廃棄物の焼却と野焼き
</t>
    </r>
    <r>
      <rPr>
        <sz val="11"/>
        <rFont val="Times New Roman"/>
        <family val="1"/>
      </rPr>
      <t xml:space="preserve"> </t>
    </r>
    <r>
      <rPr>
        <sz val="11"/>
        <rFont val="ＭＳ 明朝"/>
        <family val="1"/>
        <charset val="128"/>
      </rPr>
      <t>（エネルギー利用を含まない</t>
    </r>
    <r>
      <rPr>
        <sz val="11"/>
        <rFont val="Times New Roman"/>
        <family val="1"/>
      </rPr>
      <t>)</t>
    </r>
    <rPh sb="1" eb="4">
      <t>ハイキブツ</t>
    </rPh>
    <rPh sb="5" eb="7">
      <t>ショウキャク</t>
    </rPh>
    <rPh sb="8" eb="10">
      <t>ノヤ</t>
    </rPh>
    <rPh sb="19" eb="21">
      <t>リヨウ</t>
    </rPh>
    <rPh sb="22" eb="23">
      <t>フク</t>
    </rPh>
    <phoneticPr fontId="10"/>
  </si>
  <si>
    <r>
      <rPr>
        <sz val="11"/>
        <rFont val="ＭＳ 明朝"/>
        <family val="1"/>
        <charset val="128"/>
      </rPr>
      <t>■</t>
    </r>
    <r>
      <rPr>
        <sz val="11"/>
        <rFont val="Times New Roman"/>
        <family val="1"/>
      </rPr>
      <t>2013</t>
    </r>
    <r>
      <rPr>
        <sz val="11"/>
        <rFont val="ＭＳ 明朝"/>
        <family val="1"/>
        <charset val="128"/>
      </rPr>
      <t>年度比</t>
    </r>
    <rPh sb="5" eb="7">
      <t>ネンド</t>
    </rPh>
    <rPh sb="7" eb="8">
      <t>ヒ</t>
    </rPh>
    <phoneticPr fontId="10"/>
  </si>
  <si>
    <r>
      <t>CH</t>
    </r>
    <r>
      <rPr>
        <b/>
        <vertAlign val="subscript"/>
        <sz val="16"/>
        <rFont val="Times New Roman"/>
        <family val="1"/>
      </rPr>
      <t xml:space="preserve">4 </t>
    </r>
    <r>
      <rPr>
        <b/>
        <sz val="16"/>
        <rFont val="ＭＳ 明朝"/>
        <family val="1"/>
        <charset val="128"/>
      </rPr>
      <t>排出量</t>
    </r>
    <phoneticPr fontId="10"/>
  </si>
  <si>
    <r>
      <t>CH</t>
    </r>
    <r>
      <rPr>
        <b/>
        <vertAlign val="subscript"/>
        <sz val="16"/>
        <rFont val="Times New Roman"/>
        <family val="1"/>
      </rPr>
      <t>4</t>
    </r>
    <r>
      <rPr>
        <b/>
        <sz val="16"/>
        <rFont val="Times New Roman"/>
        <family val="1"/>
      </rPr>
      <t xml:space="preserve"> emissions</t>
    </r>
    <phoneticPr fontId="10"/>
  </si>
  <si>
    <r>
      <rPr>
        <sz val="11"/>
        <rFont val="ＭＳ 明朝"/>
        <family val="1"/>
        <charset val="128"/>
      </rPr>
      <t>■排出量</t>
    </r>
    <r>
      <rPr>
        <sz val="11"/>
        <rFont val="Times New Roman"/>
        <family val="1"/>
      </rPr>
      <t xml:space="preserve"> [kt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t>
    </r>
    <rPh sb="1" eb="3">
      <t>ハイシュツ</t>
    </rPh>
    <rPh sb="3" eb="4">
      <t>リョウ</t>
    </rPh>
    <rPh sb="13" eb="15">
      <t>カンサン</t>
    </rPh>
    <phoneticPr fontId="10"/>
  </si>
  <si>
    <r>
      <t>1.A.</t>
    </r>
    <r>
      <rPr>
        <sz val="11"/>
        <rFont val="ＭＳ 明朝"/>
        <family val="1"/>
        <charset val="128"/>
      </rPr>
      <t>燃料の燃焼</t>
    </r>
    <rPh sb="4" eb="6">
      <t>ネンリョウ</t>
    </rPh>
    <rPh sb="7" eb="9">
      <t>ネンショウ</t>
    </rPh>
    <phoneticPr fontId="11"/>
  </si>
  <si>
    <r>
      <t>1.B.</t>
    </r>
    <r>
      <rPr>
        <sz val="11"/>
        <rFont val="ＭＳ 明朝"/>
        <family val="1"/>
        <charset val="128"/>
      </rPr>
      <t>燃料からの漏出</t>
    </r>
    <phoneticPr fontId="10"/>
  </si>
  <si>
    <r>
      <t xml:space="preserve"> </t>
    </r>
    <r>
      <rPr>
        <sz val="11"/>
        <rFont val="ＭＳ 明朝"/>
        <family val="1"/>
        <charset val="128"/>
      </rPr>
      <t>消化管内発酵</t>
    </r>
    <rPh sb="1" eb="3">
      <t>ショウカ</t>
    </rPh>
    <rPh sb="3" eb="5">
      <t>カンナイ</t>
    </rPh>
    <rPh sb="5" eb="7">
      <t>ハッコウ</t>
    </rPh>
    <phoneticPr fontId="10"/>
  </si>
  <si>
    <r>
      <t xml:space="preserve"> </t>
    </r>
    <r>
      <rPr>
        <sz val="11"/>
        <rFont val="ＭＳ 明朝"/>
        <family val="1"/>
        <charset val="128"/>
      </rPr>
      <t>稲作</t>
    </r>
    <rPh sb="1" eb="3">
      <t>イナサク</t>
    </rPh>
    <phoneticPr fontId="10"/>
  </si>
  <si>
    <r>
      <t xml:space="preserve"> </t>
    </r>
    <r>
      <rPr>
        <sz val="11"/>
        <rFont val="ＭＳ 明朝"/>
        <family val="1"/>
        <charset val="128"/>
      </rPr>
      <t>その他の農業</t>
    </r>
    <rPh sb="3" eb="4">
      <t>タ</t>
    </rPh>
    <rPh sb="5" eb="7">
      <t>ノウギョウ</t>
    </rPh>
    <phoneticPr fontId="10"/>
  </si>
  <si>
    <r>
      <t xml:space="preserve"> </t>
    </r>
    <r>
      <rPr>
        <sz val="11"/>
        <rFont val="ＭＳ 明朝"/>
        <family val="1"/>
        <charset val="128"/>
      </rPr>
      <t>固形廃棄物の処分</t>
    </r>
    <rPh sb="1" eb="3">
      <t>コケイ</t>
    </rPh>
    <rPh sb="3" eb="6">
      <t>ハイキブツ</t>
    </rPh>
    <rPh sb="7" eb="9">
      <t>ショブン</t>
    </rPh>
    <phoneticPr fontId="10"/>
  </si>
  <si>
    <r>
      <rPr>
        <b/>
        <sz val="16"/>
        <rFont val="ＭＳ 明朝"/>
        <family val="1"/>
        <charset val="128"/>
      </rPr>
      <t xml:space="preserve">エネルギー起源
</t>
    </r>
    <r>
      <rPr>
        <b/>
        <sz val="16"/>
        <rFont val="Times New Roman"/>
        <family val="1"/>
      </rPr>
      <t>CO</t>
    </r>
    <r>
      <rPr>
        <b/>
        <vertAlign val="subscript"/>
        <sz val="16"/>
        <rFont val="Times New Roman"/>
        <family val="1"/>
      </rPr>
      <t xml:space="preserve">2 </t>
    </r>
    <r>
      <rPr>
        <b/>
        <sz val="16"/>
        <rFont val="ＭＳ 明朝"/>
        <family val="1"/>
        <charset val="128"/>
      </rPr>
      <t>排出量
（燃料種別）</t>
    </r>
    <rPh sb="5" eb="7">
      <t>キゲン</t>
    </rPh>
    <phoneticPr fontId="10"/>
  </si>
  <si>
    <r>
      <t>Energy-related CO</t>
    </r>
    <r>
      <rPr>
        <b/>
        <vertAlign val="subscript"/>
        <sz val="16"/>
        <rFont val="Times New Roman"/>
        <family val="1"/>
      </rPr>
      <t>2</t>
    </r>
    <r>
      <rPr>
        <b/>
        <sz val="16"/>
        <rFont val="Times New Roman"/>
        <family val="1"/>
      </rPr>
      <t xml:space="preserve"> emissions by fuel type </t>
    </r>
    <phoneticPr fontId="10"/>
  </si>
  <si>
    <r>
      <rPr>
        <sz val="11"/>
        <rFont val="ＭＳ 明朝"/>
        <family val="1"/>
        <charset val="128"/>
      </rPr>
      <t>■排出量　</t>
    </r>
    <r>
      <rPr>
        <sz val="11"/>
        <rFont val="Times New Roman"/>
        <family val="1"/>
      </rPr>
      <t>[kt CO</t>
    </r>
    <r>
      <rPr>
        <vertAlign val="subscript"/>
        <sz val="11"/>
        <rFont val="Times New Roman"/>
        <family val="1"/>
      </rPr>
      <t>2</t>
    </r>
    <r>
      <rPr>
        <sz val="11"/>
        <rFont val="Times New Roman"/>
        <family val="1"/>
      </rPr>
      <t>]</t>
    </r>
    <phoneticPr fontId="10"/>
  </si>
  <si>
    <r>
      <rPr>
        <sz val="11"/>
        <rFont val="ＭＳ 明朝"/>
        <family val="1"/>
        <charset val="128"/>
      </rPr>
      <t>■</t>
    </r>
    <r>
      <rPr>
        <sz val="11"/>
        <rFont val="Times New Roman"/>
        <family val="1"/>
      </rPr>
      <t>Emissions [kt CO</t>
    </r>
    <r>
      <rPr>
        <vertAlign val="subscript"/>
        <sz val="11"/>
        <rFont val="Times New Roman"/>
        <family val="1"/>
      </rPr>
      <t>2</t>
    </r>
    <r>
      <rPr>
        <sz val="11"/>
        <rFont val="Times New Roman"/>
        <family val="1"/>
      </rPr>
      <t>]</t>
    </r>
    <phoneticPr fontId="10"/>
  </si>
  <si>
    <r>
      <t>CO</t>
    </r>
    <r>
      <rPr>
        <b/>
        <vertAlign val="subscript"/>
        <sz val="16"/>
        <rFont val="Times New Roman"/>
        <family val="1"/>
      </rPr>
      <t xml:space="preserve">2 </t>
    </r>
    <r>
      <rPr>
        <b/>
        <sz val="16"/>
        <rFont val="ＭＳ 明朝"/>
        <family val="1"/>
        <charset val="128"/>
      </rPr>
      <t>の部門別排出量のシェア（電気・熱配分前後のシェア）</t>
    </r>
    <rPh sb="16" eb="18">
      <t>デンキ</t>
    </rPh>
    <rPh sb="19" eb="20">
      <t>ネツ</t>
    </rPh>
    <rPh sb="20" eb="22">
      <t>ハイブン</t>
    </rPh>
    <rPh sb="22" eb="24">
      <t>ゼンゴ</t>
    </rPh>
    <phoneticPr fontId="10"/>
  </si>
  <si>
    <r>
      <t>Breakdown of CO</t>
    </r>
    <r>
      <rPr>
        <b/>
        <vertAlign val="subscript"/>
        <sz val="16"/>
        <rFont val="Times New Roman"/>
        <family val="1"/>
      </rPr>
      <t>2</t>
    </r>
    <r>
      <rPr>
        <b/>
        <sz val="16"/>
        <rFont val="Times New Roman"/>
        <family val="1"/>
      </rPr>
      <t xml:space="preserve"> emissions (Share of Unallocated and Allocated emissions)</t>
    </r>
    <phoneticPr fontId="10"/>
  </si>
  <si>
    <r>
      <t>(2013</t>
    </r>
    <r>
      <rPr>
        <sz val="12"/>
        <rFont val="ＭＳ 明朝"/>
        <family val="1"/>
        <charset val="128"/>
      </rPr>
      <t>年度、</t>
    </r>
    <r>
      <rPr>
        <sz val="12"/>
        <rFont val="Times New Roman"/>
        <family val="1"/>
      </rPr>
      <t>2022</t>
    </r>
    <r>
      <rPr>
        <sz val="12"/>
        <rFont val="ＭＳ 明朝"/>
        <family val="1"/>
        <charset val="128"/>
      </rPr>
      <t>年度</t>
    </r>
    <r>
      <rPr>
        <sz val="12"/>
        <rFont val="Times New Roman"/>
        <family val="1"/>
      </rPr>
      <t>)</t>
    </r>
    <rPh sb="5" eb="6">
      <t>ネン</t>
    </rPh>
    <rPh sb="6" eb="7">
      <t>ド</t>
    </rPh>
    <rPh sb="12" eb="13">
      <t>ネン</t>
    </rPh>
    <rPh sb="13" eb="14">
      <t>ド</t>
    </rPh>
    <phoneticPr fontId="10"/>
  </si>
  <si>
    <r>
      <t>2022</t>
    </r>
    <r>
      <rPr>
        <sz val="14"/>
        <rFont val="ＭＳ 明朝"/>
        <family val="1"/>
        <charset val="128"/>
      </rPr>
      <t>年度</t>
    </r>
    <rPh sb="4" eb="5">
      <t>ネン</t>
    </rPh>
    <rPh sb="5" eb="6">
      <t>ド</t>
    </rPh>
    <phoneticPr fontId="10"/>
  </si>
  <si>
    <r>
      <rPr>
        <sz val="14"/>
        <rFont val="ＭＳ 明朝"/>
        <family val="1"/>
        <charset val="128"/>
      </rPr>
      <t>■</t>
    </r>
    <r>
      <rPr>
        <sz val="14"/>
        <rFont val="Times New Roman"/>
        <family val="1"/>
      </rPr>
      <t>Unallocated</t>
    </r>
    <phoneticPr fontId="10"/>
  </si>
  <si>
    <r>
      <rPr>
        <sz val="11"/>
        <rFont val="ＭＳ 明朝"/>
        <family val="1"/>
        <charset val="128"/>
      </rPr>
      <t xml:space="preserve">排出量
</t>
    </r>
    <r>
      <rPr>
        <sz val="11"/>
        <rFont val="Times New Roman"/>
        <family val="1"/>
      </rPr>
      <t>[kt CO</t>
    </r>
    <r>
      <rPr>
        <vertAlign val="subscript"/>
        <sz val="11"/>
        <rFont val="Times New Roman"/>
        <family val="1"/>
      </rPr>
      <t>2</t>
    </r>
    <r>
      <rPr>
        <sz val="11"/>
        <rFont val="Times New Roman"/>
        <family val="1"/>
      </rPr>
      <t>]</t>
    </r>
    <rPh sb="0" eb="2">
      <t>ハイシュツ</t>
    </rPh>
    <rPh sb="2" eb="3">
      <t>リョウ</t>
    </rPh>
    <phoneticPr fontId="10"/>
  </si>
  <si>
    <r>
      <t>emissions
[kt CO</t>
    </r>
    <r>
      <rPr>
        <vertAlign val="subscript"/>
        <sz val="11"/>
        <rFont val="Times New Roman"/>
        <family val="1"/>
      </rPr>
      <t>2</t>
    </r>
    <r>
      <rPr>
        <sz val="11"/>
        <rFont val="Times New Roman"/>
        <family val="1"/>
      </rPr>
      <t>]</t>
    </r>
    <phoneticPr fontId="10"/>
  </si>
  <si>
    <r>
      <rPr>
        <sz val="11"/>
        <rFont val="ＭＳ 明朝"/>
        <family val="1"/>
        <charset val="128"/>
      </rPr>
      <t>工業プロセス及び製品の使用</t>
    </r>
    <rPh sb="0" eb="2">
      <t>コウギョウ</t>
    </rPh>
    <rPh sb="6" eb="7">
      <t>オヨ</t>
    </rPh>
    <rPh sb="8" eb="10">
      <t>セイヒン</t>
    </rPh>
    <rPh sb="11" eb="13">
      <t>シヨウ</t>
    </rPh>
    <phoneticPr fontId="10"/>
  </si>
  <si>
    <r>
      <rPr>
        <sz val="11"/>
        <rFont val="ＭＳ 明朝"/>
        <family val="1"/>
        <charset val="128"/>
      </rPr>
      <t>その他（間接</t>
    </r>
    <r>
      <rPr>
        <sz val="11"/>
        <rFont val="Times New Roman"/>
        <family val="1"/>
      </rPr>
      <t>CO</t>
    </r>
    <r>
      <rPr>
        <vertAlign val="subscript"/>
        <sz val="11"/>
        <rFont val="Times New Roman"/>
        <family val="1"/>
      </rPr>
      <t>2</t>
    </r>
    <r>
      <rPr>
        <sz val="11"/>
        <rFont val="ＭＳ 明朝"/>
        <family val="1"/>
        <charset val="128"/>
      </rPr>
      <t>等）</t>
    </r>
    <rPh sb="2" eb="3">
      <t>タ</t>
    </rPh>
    <rPh sb="4" eb="6">
      <t>カンセツ</t>
    </rPh>
    <rPh sb="9" eb="10">
      <t>トウ</t>
    </rPh>
    <phoneticPr fontId="10"/>
  </si>
  <si>
    <r>
      <rPr>
        <sz val="14"/>
        <rFont val="ＭＳ 明朝"/>
        <family val="1"/>
        <charset val="128"/>
      </rPr>
      <t>■</t>
    </r>
    <r>
      <rPr>
        <sz val="14"/>
        <rFont val="Times New Roman"/>
        <family val="1"/>
      </rPr>
      <t>Allocated</t>
    </r>
    <phoneticPr fontId="10"/>
  </si>
  <si>
    <r>
      <t>CO</t>
    </r>
    <r>
      <rPr>
        <b/>
        <vertAlign val="subscript"/>
        <sz val="16"/>
        <rFont val="Times New Roman"/>
        <family val="1"/>
      </rPr>
      <t xml:space="preserve">2 </t>
    </r>
    <r>
      <rPr>
        <b/>
        <sz val="16"/>
        <rFont val="ＭＳ 明朝"/>
        <family val="1"/>
        <charset val="128"/>
      </rPr>
      <t>の部門別排出量【電気・熱配分後】</t>
    </r>
    <phoneticPr fontId="10"/>
  </si>
  <si>
    <r>
      <t>Allocated CO</t>
    </r>
    <r>
      <rPr>
        <b/>
        <vertAlign val="subscript"/>
        <sz val="16"/>
        <rFont val="Times New Roman"/>
        <family val="1"/>
      </rPr>
      <t>2</t>
    </r>
    <r>
      <rPr>
        <b/>
        <sz val="16"/>
        <rFont val="Times New Roman"/>
        <family val="1"/>
      </rPr>
      <t xml:space="preserve"> emissions by sector </t>
    </r>
    <phoneticPr fontId="10"/>
  </si>
  <si>
    <r>
      <t>Energy-related CO</t>
    </r>
    <r>
      <rPr>
        <b/>
        <vertAlign val="subscript"/>
        <sz val="11"/>
        <rFont val="Times New Roman"/>
        <family val="1"/>
      </rPr>
      <t>2</t>
    </r>
    <phoneticPr fontId="10"/>
  </si>
  <si>
    <r>
      <rPr>
        <b/>
        <sz val="11"/>
        <rFont val="ＭＳ 明朝"/>
        <family val="1"/>
        <charset val="128"/>
      </rPr>
      <t>発電所・製油所等</t>
    </r>
    <rPh sb="4" eb="7">
      <t>セイユジョ</t>
    </rPh>
    <rPh sb="7" eb="8">
      <t>トウ</t>
    </rPh>
    <phoneticPr fontId="10"/>
  </si>
  <si>
    <r>
      <rPr>
        <sz val="11"/>
        <rFont val="ＭＳ 明朝"/>
        <family val="1"/>
        <charset val="128"/>
      </rPr>
      <t>石炭製品製造（コークス製造）</t>
    </r>
    <phoneticPr fontId="10"/>
  </si>
  <si>
    <r>
      <rPr>
        <sz val="11"/>
        <rFont val="ＭＳ 明朝"/>
        <family val="1"/>
        <charset val="128"/>
      </rPr>
      <t>石油製品製造（石油精製）</t>
    </r>
    <phoneticPr fontId="10"/>
  </si>
  <si>
    <r>
      <rPr>
        <b/>
        <sz val="11"/>
        <rFont val="ＭＳ 明朝"/>
        <family val="1"/>
        <charset val="128"/>
      </rPr>
      <t>電気熱配分誤差</t>
    </r>
    <rPh sb="0" eb="2">
      <t>デンキ</t>
    </rPh>
    <rPh sb="2" eb="3">
      <t>ネツ</t>
    </rPh>
    <rPh sb="3" eb="5">
      <t>ハイブン</t>
    </rPh>
    <phoneticPr fontId="10"/>
  </si>
  <si>
    <r>
      <rPr>
        <sz val="11"/>
        <rFont val="ＭＳ 明朝"/>
        <family val="1"/>
        <charset val="128"/>
      </rPr>
      <t>食品飲料</t>
    </r>
    <phoneticPr fontId="8"/>
  </si>
  <si>
    <r>
      <rPr>
        <sz val="11"/>
        <rFont val="ＭＳ 明朝"/>
        <family val="1"/>
        <charset val="128"/>
      </rPr>
      <t>化学（含石油石炭製品）</t>
    </r>
    <rPh sb="0" eb="2">
      <t>カガク</t>
    </rPh>
    <rPh sb="3" eb="4">
      <t>フク</t>
    </rPh>
    <rPh sb="4" eb="6">
      <t>セキユ</t>
    </rPh>
    <rPh sb="6" eb="8">
      <t>セキタン</t>
    </rPh>
    <rPh sb="8" eb="10">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</si>
  <si>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</si>
  <si>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窯業･土石製品（セメント焼成等）</t>
    </r>
    <rPh sb="0" eb="2">
      <t>ヨウギョウ</t>
    </rPh>
    <rPh sb="3" eb="5">
      <t>ドセキ</t>
    </rPh>
    <rPh sb="5" eb="7">
      <t>セイヒン</t>
    </rPh>
    <rPh sb="12" eb="14">
      <t>ショウセイ</t>
    </rPh>
    <rPh sb="14" eb="15">
      <t>トウ</t>
    </rPh>
    <phoneticPr fontId="0"/>
  </si>
  <si>
    <r>
      <rPr>
        <sz val="11"/>
        <rFont val="ＭＳ 明朝"/>
        <family val="1"/>
        <charset val="128"/>
      </rPr>
      <t>非鉄金属（銅精錬等）</t>
    </r>
    <rPh sb="5" eb="6">
      <t>ドウ</t>
    </rPh>
    <rPh sb="6" eb="8">
      <t>セイレン</t>
    </rPh>
    <rPh sb="8" eb="9">
      <t>トウ</t>
    </rPh>
    <phoneticPr fontId="10"/>
  </si>
  <si>
    <r>
      <rPr>
        <sz val="11"/>
        <rFont val="ＭＳ 明朝"/>
        <family val="1"/>
        <charset val="128"/>
      </rPr>
      <t>製造業（上記を除く）</t>
    </r>
    <rPh sb="0" eb="3">
      <t>セイゾウギョウ</t>
    </rPh>
    <rPh sb="4" eb="6">
      <t>ジョウキ</t>
    </rPh>
    <rPh sb="7" eb="8">
      <t>ノゾ</t>
    </rPh>
    <phoneticPr fontId="0"/>
  </si>
  <si>
    <r>
      <t>Miscellaneous Manufacturing Industry (other than the above</t>
    </r>
    <r>
      <rPr>
        <sz val="11"/>
        <rFont val="ＭＳ 明朝"/>
        <family val="1"/>
        <charset val="128"/>
      </rPr>
      <t>）</t>
    </r>
    <phoneticPr fontId="10"/>
  </si>
  <si>
    <r>
      <rPr>
        <sz val="11"/>
        <rFont val="ＭＳ 明朝"/>
        <family val="1"/>
        <charset val="128"/>
      </rPr>
      <t>情報通信・運輸郵便・電気ガス熱水道業</t>
    </r>
    <rPh sb="0" eb="2">
      <t>ジョウホウ</t>
    </rPh>
    <rPh sb="2" eb="4">
      <t>ツウシン</t>
    </rPh>
    <rPh sb="5" eb="7">
      <t>ウンユ</t>
    </rPh>
    <rPh sb="7" eb="9">
      <t>ユウビン</t>
    </rPh>
    <rPh sb="14" eb="15">
      <t>ネツ</t>
    </rPh>
    <phoneticPr fontId="10"/>
  </si>
  <si>
    <r>
      <rPr>
        <sz val="11"/>
        <rFont val="ＭＳ 明朝"/>
        <family val="1"/>
        <charset val="128"/>
      </rPr>
      <t>　</t>
    </r>
    <r>
      <rPr>
        <sz val="11"/>
        <rFont val="Times New Roman"/>
        <family val="1"/>
      </rPr>
      <t>Passenger Vehicle</t>
    </r>
    <phoneticPr fontId="10"/>
  </si>
  <si>
    <r>
      <rPr>
        <sz val="11"/>
        <rFont val="ＭＳ 明朝"/>
        <family val="1"/>
        <charset val="128"/>
      </rPr>
      <t>　　</t>
    </r>
    <r>
      <rPr>
        <sz val="11"/>
        <rFont val="Times New Roman"/>
        <family val="1"/>
      </rPr>
      <t xml:space="preserve"> General Use</t>
    </r>
    <phoneticPr fontId="10"/>
  </si>
  <si>
    <r>
      <rPr>
        <sz val="11"/>
        <rFont val="ＭＳ 明朝"/>
        <family val="1"/>
        <charset val="128"/>
      </rPr>
      <t>　　　　</t>
    </r>
    <r>
      <rPr>
        <sz val="11"/>
        <rFont val="Times New Roman"/>
        <family val="1"/>
      </rPr>
      <t>Household Use</t>
    </r>
    <phoneticPr fontId="10"/>
  </si>
  <si>
    <r>
      <rPr>
        <sz val="11"/>
        <rFont val="ＭＳ 明朝"/>
        <family val="1"/>
        <charset val="128"/>
      </rPr>
      <t>　　　　企業利用寄与他</t>
    </r>
    <rPh sb="10" eb="11">
      <t>ホカ</t>
    </rPh>
    <phoneticPr fontId="10"/>
  </si>
  <si>
    <r>
      <rPr>
        <sz val="11"/>
        <rFont val="ＭＳ 明朝"/>
        <family val="1"/>
        <charset val="128"/>
      </rPr>
      <t>　　　　</t>
    </r>
    <r>
      <rPr>
        <sz val="11"/>
        <rFont val="Times New Roman"/>
        <family val="1"/>
      </rPr>
      <t>Industrial Use and Others</t>
    </r>
    <phoneticPr fontId="10"/>
  </si>
  <si>
    <r>
      <rPr>
        <sz val="11"/>
        <rFont val="ＭＳ 明朝"/>
        <family val="1"/>
        <charset val="128"/>
      </rPr>
      <t>　　営業用</t>
    </r>
    <r>
      <rPr>
        <sz val="11"/>
        <rFont val="Times New Roman"/>
        <family val="1"/>
      </rPr>
      <t>/</t>
    </r>
    <r>
      <rPr>
        <sz val="11"/>
        <rFont val="ＭＳ 明朝"/>
        <family val="1"/>
        <charset val="128"/>
      </rPr>
      <t>タクシー</t>
    </r>
    <phoneticPr fontId="10"/>
  </si>
  <si>
    <r>
      <rPr>
        <sz val="11"/>
        <rFont val="ＭＳ 明朝"/>
        <family val="1"/>
        <charset val="128"/>
      </rPr>
      <t>　　</t>
    </r>
    <r>
      <rPr>
        <sz val="11"/>
        <rFont val="Times New Roman"/>
        <family val="1"/>
      </rPr>
      <t xml:space="preserve"> Taxi</t>
    </r>
    <phoneticPr fontId="10"/>
  </si>
  <si>
    <r>
      <rPr>
        <sz val="11"/>
        <rFont val="ＭＳ 明朝"/>
        <family val="1"/>
        <charset val="128"/>
      </rPr>
      <t>　</t>
    </r>
    <r>
      <rPr>
        <sz val="11"/>
        <rFont val="Times New Roman"/>
        <family val="1"/>
      </rPr>
      <t>Bus</t>
    </r>
    <phoneticPr fontId="10"/>
  </si>
  <si>
    <r>
      <rPr>
        <sz val="11"/>
        <rFont val="ＭＳ 明朝"/>
        <family val="1"/>
        <charset val="128"/>
      </rPr>
      <t>　　</t>
    </r>
    <r>
      <rPr>
        <sz val="11"/>
        <rFont val="Times New Roman"/>
        <family val="1"/>
      </rPr>
      <t xml:space="preserve"> Common Omnibus Industry Use</t>
    </r>
    <phoneticPr fontId="10"/>
  </si>
  <si>
    <r>
      <rPr>
        <sz val="11"/>
        <rFont val="ＭＳ 明朝"/>
        <family val="1"/>
        <charset val="128"/>
      </rPr>
      <t>　</t>
    </r>
    <r>
      <rPr>
        <sz val="11"/>
        <rFont val="Times New Roman"/>
        <family val="1"/>
      </rPr>
      <t>Motorcycle</t>
    </r>
    <phoneticPr fontId="10"/>
  </si>
  <si>
    <r>
      <rPr>
        <sz val="11"/>
        <rFont val="ＭＳ 明朝"/>
        <family val="1"/>
        <charset val="128"/>
      </rPr>
      <t>貨物自動車</t>
    </r>
    <r>
      <rPr>
        <sz val="11"/>
        <rFont val="Times New Roman"/>
        <family val="1"/>
      </rPr>
      <t xml:space="preserve">/ </t>
    </r>
    <r>
      <rPr>
        <sz val="11"/>
        <rFont val="ＭＳ 明朝"/>
        <family val="1"/>
        <charset val="128"/>
      </rPr>
      <t>トラック</t>
    </r>
    <phoneticPr fontId="10"/>
  </si>
  <si>
    <r>
      <rPr>
        <sz val="11"/>
        <rFont val="ＭＳ 明朝"/>
        <family val="1"/>
        <charset val="128"/>
      </rPr>
      <t>　</t>
    </r>
    <r>
      <rPr>
        <sz val="11"/>
        <rFont val="Times New Roman"/>
        <family val="1"/>
      </rPr>
      <t>Freight Transport Industry Use</t>
    </r>
    <phoneticPr fontId="10"/>
  </si>
  <si>
    <r>
      <rPr>
        <sz val="11"/>
        <rFont val="ＭＳ 明朝"/>
        <family val="1"/>
        <charset val="128"/>
      </rPr>
      <t>　</t>
    </r>
    <r>
      <rPr>
        <sz val="11"/>
        <rFont val="Times New Roman"/>
        <family val="1"/>
      </rPr>
      <t>General Use</t>
    </r>
    <phoneticPr fontId="10"/>
  </si>
  <si>
    <r>
      <rPr>
        <sz val="11"/>
        <rFont val="ＭＳ 明朝"/>
        <family val="1"/>
        <charset val="128"/>
      </rPr>
      <t>　　</t>
    </r>
    <r>
      <rPr>
        <sz val="11"/>
        <rFont val="Times New Roman"/>
        <family val="1"/>
      </rPr>
      <t xml:space="preserve"> Freight </t>
    </r>
    <phoneticPr fontId="10"/>
  </si>
  <si>
    <r>
      <rPr>
        <sz val="11"/>
        <rFont val="ＭＳ 明朝"/>
        <family val="1"/>
        <charset val="128"/>
      </rPr>
      <t>　　</t>
    </r>
    <r>
      <rPr>
        <sz val="11"/>
        <rFont val="Times New Roman"/>
        <family val="1"/>
      </rPr>
      <t xml:space="preserve"> Accompanied Passenger</t>
    </r>
    <phoneticPr fontId="10"/>
  </si>
  <si>
    <r>
      <rPr>
        <b/>
        <sz val="11"/>
        <rFont val="ＭＳ 明朝"/>
        <family val="1"/>
        <charset val="128"/>
      </rPr>
      <t>非エネルギー起源</t>
    </r>
    <phoneticPr fontId="10"/>
  </si>
  <si>
    <r>
      <rPr>
        <b/>
        <sz val="11"/>
        <rFont val="ＭＳ 明朝"/>
        <family val="1"/>
        <charset val="128"/>
      </rPr>
      <t>工業プロセス及び製品の使用</t>
    </r>
    <rPh sb="0" eb="2">
      <t>コウギョウ</t>
    </rPh>
    <rPh sb="6" eb="7">
      <t>オヨ</t>
    </rPh>
    <rPh sb="8" eb="10">
      <t>セイヒン</t>
    </rPh>
    <rPh sb="11" eb="13">
      <t>シヨウ</t>
    </rPh>
    <phoneticPr fontId="10"/>
  </si>
  <si>
    <r>
      <rPr>
        <sz val="11"/>
        <rFont val="ＭＳ 明朝"/>
        <family val="1"/>
        <charset val="128"/>
      </rPr>
      <t>セメント製造</t>
    </r>
    <rPh sb="4" eb="6">
      <t>セイゾウ</t>
    </rPh>
    <phoneticPr fontId="10"/>
  </si>
  <si>
    <r>
      <rPr>
        <sz val="11"/>
        <rFont val="ＭＳ 明朝"/>
        <family val="1"/>
        <charset val="128"/>
      </rPr>
      <t>石灰製造</t>
    </r>
    <rPh sb="2" eb="4">
      <t>セイゾウ</t>
    </rPh>
    <phoneticPr fontId="10"/>
  </si>
  <si>
    <r>
      <rPr>
        <sz val="11"/>
        <rFont val="ＭＳ 明朝"/>
        <family val="1"/>
        <charset val="128"/>
      </rPr>
      <t>ガラス製造</t>
    </r>
    <rPh sb="3" eb="5">
      <t>セイゾウ</t>
    </rPh>
    <phoneticPr fontId="10"/>
  </si>
  <si>
    <r>
      <rPr>
        <b/>
        <sz val="11"/>
        <rFont val="ＭＳ 明朝"/>
        <family val="1"/>
        <charset val="128"/>
      </rPr>
      <t>燃料からの非エネルギー製品及び溶剤の使用</t>
    </r>
    <rPh sb="0" eb="2">
      <t>ネンリョウ</t>
    </rPh>
    <rPh sb="5" eb="6">
      <t>ヒ</t>
    </rPh>
    <rPh sb="11" eb="13">
      <t>セイヒン</t>
    </rPh>
    <rPh sb="13" eb="14">
      <t>オヨ</t>
    </rPh>
    <rPh sb="15" eb="17">
      <t>ヨウザイ</t>
    </rPh>
    <rPh sb="18" eb="20">
      <t>シヨウ</t>
    </rPh>
    <phoneticPr fontId="10"/>
  </si>
  <si>
    <r>
      <rPr>
        <sz val="11"/>
        <rFont val="ＭＳ 明朝"/>
        <family val="1"/>
        <charset val="128"/>
      </rPr>
      <t>廃棄物の焼却と野焼き（エネルギー利用を含まない）</t>
    </r>
    <rPh sb="0" eb="3">
      <t>ハイキブツ</t>
    </rPh>
    <rPh sb="4" eb="6">
      <t>ショウキャク</t>
    </rPh>
    <rPh sb="7" eb="9">
      <t>ノヤ</t>
    </rPh>
    <rPh sb="16" eb="18">
      <t>リヨウ</t>
    </rPh>
    <rPh sb="19" eb="20">
      <t>フク</t>
    </rPh>
    <phoneticPr fontId="10"/>
  </si>
  <si>
    <r>
      <rPr>
        <sz val="11"/>
        <rFont val="ＭＳ 明朝"/>
        <family val="1"/>
        <charset val="128"/>
      </rPr>
      <t>石油由来の界面活性剤の分解</t>
    </r>
    <phoneticPr fontId="10"/>
  </si>
  <si>
    <r>
      <t>Other (Indirect CO</t>
    </r>
    <r>
      <rPr>
        <b/>
        <vertAlign val="subscript"/>
        <sz val="11"/>
        <rFont val="Times New Roman"/>
        <family val="1"/>
      </rPr>
      <t>2</t>
    </r>
    <r>
      <rPr>
        <b/>
        <sz val="11"/>
        <rFont val="Times New Roman"/>
        <family val="1"/>
      </rPr>
      <t>, etc.)</t>
    </r>
    <phoneticPr fontId="10"/>
  </si>
  <si>
    <r>
      <rPr>
        <sz val="11"/>
        <rFont val="ＭＳ 明朝"/>
        <family val="1"/>
        <charset val="128"/>
      </rPr>
      <t>間接</t>
    </r>
    <r>
      <rPr>
        <sz val="11"/>
        <rFont val="Times New Roman"/>
        <family val="1"/>
      </rPr>
      <t>CO</t>
    </r>
    <r>
      <rPr>
        <vertAlign val="subscript"/>
        <sz val="11"/>
        <rFont val="Times New Roman"/>
        <family val="1"/>
      </rPr>
      <t>2</t>
    </r>
    <phoneticPr fontId="10"/>
  </si>
  <si>
    <r>
      <t>Indirect CO</t>
    </r>
    <r>
      <rPr>
        <vertAlign val="subscript"/>
        <sz val="11"/>
        <rFont val="Times New Roman"/>
        <family val="1"/>
      </rPr>
      <t>2</t>
    </r>
    <phoneticPr fontId="10"/>
  </si>
  <si>
    <r>
      <rPr>
        <sz val="11"/>
        <rFont val="ＭＳ 明朝"/>
        <family val="1"/>
        <charset val="128"/>
      </rPr>
      <t>エネルギー転換部門
（電気熱配分統計誤差を除く）</t>
    </r>
    <rPh sb="5" eb="7">
      <t>テンカン</t>
    </rPh>
    <rPh sb="7" eb="9">
      <t>ブモン</t>
    </rPh>
    <phoneticPr fontId="10"/>
  </si>
  <si>
    <r>
      <rPr>
        <sz val="11"/>
        <rFont val="ＭＳ 明朝"/>
        <family val="1"/>
        <charset val="128"/>
      </rPr>
      <t>業務他部門</t>
    </r>
    <rPh sb="0" eb="2">
      <t>ギョウム</t>
    </rPh>
    <rPh sb="2" eb="3">
      <t>タ</t>
    </rPh>
    <rPh sb="3" eb="5">
      <t>ブモン</t>
    </rPh>
    <phoneticPr fontId="10"/>
  </si>
  <si>
    <r>
      <t>Other (Indirect CO</t>
    </r>
    <r>
      <rPr>
        <vertAlign val="subscript"/>
        <sz val="11"/>
        <rFont val="Times New Roman"/>
        <family val="1"/>
      </rPr>
      <t>2</t>
    </r>
    <r>
      <rPr>
        <sz val="11"/>
        <rFont val="Times New Roman"/>
        <family val="1"/>
      </rPr>
      <t>, etc.)</t>
    </r>
    <phoneticPr fontId="10"/>
  </si>
  <si>
    <r>
      <rPr>
        <sz val="11"/>
        <rFont val="ＭＳ 明朝"/>
        <family val="1"/>
        <charset val="128"/>
      </rPr>
      <t>■</t>
    </r>
    <r>
      <rPr>
        <sz val="11"/>
        <rFont val="Times New Roman"/>
        <family val="1"/>
      </rPr>
      <t xml:space="preserve">Comparison with FY2013 </t>
    </r>
    <phoneticPr fontId="10"/>
  </si>
  <si>
    <r>
      <rPr>
        <sz val="11"/>
        <rFont val="ＭＳ 明朝"/>
        <family val="1"/>
        <charset val="128"/>
      </rPr>
      <t>製造業（上記を除く）</t>
    </r>
    <rPh sb="0" eb="2">
      <t>セイゾウ</t>
    </rPh>
    <rPh sb="2" eb="3">
      <t>ギョウ</t>
    </rPh>
    <rPh sb="4" eb="6">
      <t>ジョウキ</t>
    </rPh>
    <rPh sb="7" eb="8">
      <t>ノゾ</t>
    </rPh>
    <phoneticPr fontId="10"/>
  </si>
  <si>
    <r>
      <rPr>
        <sz val="11"/>
        <rFont val="ＭＳ 明朝"/>
        <family val="1"/>
        <charset val="128"/>
      </rPr>
      <t>教育･学習支援・医療・保健衛生・社会福祉他</t>
    </r>
    <rPh sb="8" eb="10">
      <t>イリョウ</t>
    </rPh>
    <rPh sb="11" eb="13">
      <t>ホケン</t>
    </rPh>
    <rPh sb="13" eb="15">
      <t>エイセイ</t>
    </rPh>
    <rPh sb="16" eb="18">
      <t>シャカイ</t>
    </rPh>
    <rPh sb="18" eb="20">
      <t>フクシ</t>
    </rPh>
    <rPh sb="20" eb="21">
      <t>ホカ</t>
    </rPh>
    <phoneticPr fontId="10"/>
  </si>
  <si>
    <r>
      <rPr>
        <sz val="11"/>
        <rFont val="ＭＳ 明朝"/>
        <family val="1"/>
        <charset val="128"/>
      </rPr>
      <t>自動車（旅客）</t>
    </r>
    <phoneticPr fontId="10"/>
  </si>
  <si>
    <r>
      <rPr>
        <sz val="11"/>
        <rFont val="ＭＳ 明朝"/>
        <family val="1"/>
        <charset val="128"/>
      </rPr>
      <t>鉄道・国内船舶・国内航空（旅客）</t>
    </r>
    <rPh sb="3" eb="5">
      <t>コクナイ</t>
    </rPh>
    <rPh sb="5" eb="7">
      <t>センパク</t>
    </rPh>
    <rPh sb="8" eb="10">
      <t>コクナイ</t>
    </rPh>
    <rPh sb="10" eb="12">
      <t>コウクウ</t>
    </rPh>
    <phoneticPr fontId="10"/>
  </si>
  <si>
    <r>
      <rPr>
        <sz val="11"/>
        <rFont val="ＭＳ 明朝"/>
        <family val="1"/>
        <charset val="128"/>
      </rPr>
      <t>自動車（貨物）</t>
    </r>
    <rPh sb="4" eb="6">
      <t>カモツ</t>
    </rPh>
    <phoneticPr fontId="10"/>
  </si>
  <si>
    <r>
      <rPr>
        <sz val="11"/>
        <rFont val="ＭＳ 明朝"/>
        <family val="1"/>
        <charset val="128"/>
      </rPr>
      <t>鉄道・国内船舶・国内航空（貨物）</t>
    </r>
    <rPh sb="3" eb="5">
      <t>コクナイ</t>
    </rPh>
    <rPh sb="5" eb="7">
      <t>センパク</t>
    </rPh>
    <rPh sb="8" eb="10">
      <t>コクナイ</t>
    </rPh>
    <rPh sb="10" eb="12">
      <t>コウクウ</t>
    </rPh>
    <phoneticPr fontId="10"/>
  </si>
  <si>
    <r>
      <rPr>
        <b/>
        <sz val="16"/>
        <rFont val="ＭＳ 明朝"/>
        <family val="1"/>
        <charset val="128"/>
      </rPr>
      <t>温室効果ガス排出・吸収量のまとめ</t>
    </r>
    <rPh sb="9" eb="11">
      <t>キュウシュウ</t>
    </rPh>
    <phoneticPr fontId="9"/>
  </si>
  <si>
    <r>
      <rPr>
        <sz val="11"/>
        <rFont val="ＭＳ 明朝"/>
        <family val="1"/>
        <charset val="128"/>
      </rPr>
      <t>■排出量　</t>
    </r>
    <r>
      <rPr>
        <sz val="11"/>
        <rFont val="Times New Roman"/>
        <family val="1"/>
      </rPr>
      <t>[</t>
    </r>
    <r>
      <rPr>
        <sz val="11"/>
        <rFont val="ＭＳ 明朝"/>
        <family val="1"/>
        <charset val="128"/>
      </rPr>
      <t>百万トン</t>
    </r>
    <r>
      <rPr>
        <sz val="11"/>
        <rFont val="Times New Roman"/>
        <family val="1"/>
      </rPr>
      <t>CO</t>
    </r>
    <r>
      <rPr>
        <vertAlign val="subscript"/>
        <sz val="11"/>
        <rFont val="Times New Roman"/>
        <family val="1"/>
      </rPr>
      <t>2</t>
    </r>
    <r>
      <rPr>
        <sz val="11"/>
        <rFont val="ＭＳ 明朝"/>
        <family val="1"/>
        <charset val="128"/>
      </rPr>
      <t>換算</t>
    </r>
    <r>
      <rPr>
        <sz val="11"/>
        <rFont val="Times New Roman"/>
        <family val="1"/>
      </rPr>
      <t>]</t>
    </r>
    <phoneticPr fontId="9"/>
  </si>
  <si>
    <r>
      <rPr>
        <sz val="11"/>
        <rFont val="ＭＳ 明朝"/>
        <family val="1"/>
        <charset val="128"/>
      </rPr>
      <t>■</t>
    </r>
    <r>
      <rPr>
        <sz val="11"/>
        <rFont val="Times New Roman"/>
        <family val="1"/>
      </rPr>
      <t>Emissions [Mt CO</t>
    </r>
    <r>
      <rPr>
        <vertAlign val="subscript"/>
        <sz val="11"/>
        <rFont val="Times New Roman"/>
        <family val="1"/>
      </rPr>
      <t>2</t>
    </r>
    <r>
      <rPr>
        <sz val="11"/>
        <rFont val="Times New Roman"/>
        <family val="1"/>
      </rPr>
      <t xml:space="preserve"> eq.]</t>
    </r>
    <phoneticPr fontId="10"/>
  </si>
  <si>
    <r>
      <rPr>
        <sz val="12"/>
        <rFont val="ＭＳ 明朝"/>
        <family val="1"/>
        <charset val="128"/>
      </rPr>
      <t>二酸化炭素（</t>
    </r>
    <r>
      <rPr>
        <sz val="12"/>
        <rFont val="Times New Roman"/>
        <family val="1"/>
      </rPr>
      <t>CO</t>
    </r>
    <r>
      <rPr>
        <vertAlign val="subscript"/>
        <sz val="12"/>
        <rFont val="Times New Roman"/>
        <family val="1"/>
      </rPr>
      <t>2</t>
    </r>
    <r>
      <rPr>
        <sz val="12"/>
        <rFont val="ＭＳ 明朝"/>
        <family val="1"/>
        <charset val="128"/>
      </rPr>
      <t>）</t>
    </r>
    <rPh sb="0" eb="3">
      <t>ニサンカ</t>
    </rPh>
    <rPh sb="3" eb="5">
      <t>タンソ</t>
    </rPh>
    <phoneticPr fontId="10"/>
  </si>
  <si>
    <r>
      <t>Carbon Dioxide (CO</t>
    </r>
    <r>
      <rPr>
        <vertAlign val="subscript"/>
        <sz val="11"/>
        <rFont val="Times New Roman"/>
        <family val="1"/>
      </rPr>
      <t>2</t>
    </r>
    <r>
      <rPr>
        <sz val="11"/>
        <rFont val="Times New Roman"/>
        <family val="1"/>
      </rPr>
      <t>)</t>
    </r>
    <phoneticPr fontId="9"/>
  </si>
  <si>
    <r>
      <t>Energy-related CO</t>
    </r>
    <r>
      <rPr>
        <vertAlign val="subscript"/>
        <sz val="11"/>
        <rFont val="Times New Roman"/>
        <family val="1"/>
      </rPr>
      <t>2</t>
    </r>
    <phoneticPr fontId="9"/>
  </si>
  <si>
    <r>
      <rPr>
        <sz val="11"/>
        <rFont val="ＭＳ 明朝"/>
        <family val="1"/>
        <charset val="128"/>
      </rPr>
      <t>非エネルギー起源</t>
    </r>
    <rPh sb="0" eb="1">
      <t>ヒ</t>
    </rPh>
    <rPh sb="6" eb="8">
      <t>キゲン</t>
    </rPh>
    <phoneticPr fontId="9"/>
  </si>
  <si>
    <r>
      <t>Non-Energy-related CO</t>
    </r>
    <r>
      <rPr>
        <vertAlign val="subscript"/>
        <sz val="11"/>
        <rFont val="Times New Roman"/>
        <family val="1"/>
      </rPr>
      <t>2</t>
    </r>
    <phoneticPr fontId="9"/>
  </si>
  <si>
    <r>
      <rPr>
        <sz val="12"/>
        <rFont val="ＭＳ 明朝"/>
        <family val="1"/>
        <charset val="128"/>
      </rPr>
      <t>メタン（</t>
    </r>
    <r>
      <rPr>
        <sz val="12"/>
        <rFont val="Times New Roman"/>
        <family val="1"/>
      </rPr>
      <t>CH</t>
    </r>
    <r>
      <rPr>
        <vertAlign val="subscript"/>
        <sz val="12"/>
        <rFont val="Times New Roman"/>
        <family val="1"/>
      </rPr>
      <t>4</t>
    </r>
    <r>
      <rPr>
        <sz val="12"/>
        <rFont val="ＭＳ 明朝"/>
        <family val="1"/>
        <charset val="128"/>
      </rPr>
      <t>）</t>
    </r>
    <phoneticPr fontId="10"/>
  </si>
  <si>
    <r>
      <t>Methane (CH</t>
    </r>
    <r>
      <rPr>
        <vertAlign val="subscript"/>
        <sz val="11"/>
        <rFont val="Times New Roman"/>
        <family val="1"/>
      </rPr>
      <t>4</t>
    </r>
    <r>
      <rPr>
        <sz val="11"/>
        <rFont val="Times New Roman"/>
        <family val="1"/>
      </rPr>
      <t>)</t>
    </r>
    <phoneticPr fontId="10"/>
  </si>
  <si>
    <r>
      <rPr>
        <sz val="12"/>
        <rFont val="ＭＳ 明朝"/>
        <family val="1"/>
        <charset val="128"/>
      </rPr>
      <t>一酸化二窒素（</t>
    </r>
    <r>
      <rPr>
        <sz val="12"/>
        <rFont val="Times New Roman"/>
        <family val="1"/>
      </rPr>
      <t>N</t>
    </r>
    <r>
      <rPr>
        <vertAlign val="subscript"/>
        <sz val="12"/>
        <rFont val="Times New Roman"/>
        <family val="1"/>
      </rPr>
      <t>2</t>
    </r>
    <r>
      <rPr>
        <sz val="12"/>
        <rFont val="Times New Roman"/>
        <family val="1"/>
      </rPr>
      <t>O</t>
    </r>
    <r>
      <rPr>
        <sz val="12"/>
        <rFont val="ＭＳ 明朝"/>
        <family val="1"/>
        <charset val="128"/>
      </rPr>
      <t>）</t>
    </r>
    <rPh sb="0" eb="6">
      <t>ン２オ</t>
    </rPh>
    <phoneticPr fontId="10"/>
  </si>
  <si>
    <r>
      <t>Nitrous Oxide (N</t>
    </r>
    <r>
      <rPr>
        <vertAlign val="subscript"/>
        <sz val="11"/>
        <rFont val="Times New Roman"/>
        <family val="1"/>
      </rPr>
      <t>2</t>
    </r>
    <r>
      <rPr>
        <sz val="11"/>
        <rFont val="Times New Roman"/>
        <family val="1"/>
      </rPr>
      <t>O)</t>
    </r>
    <phoneticPr fontId="9"/>
  </si>
  <si>
    <r>
      <rPr>
        <sz val="11"/>
        <rFont val="ＭＳ 明朝"/>
        <family val="1"/>
        <charset val="128"/>
      </rPr>
      <t>ハイドロフルオロカーボン類
（</t>
    </r>
    <r>
      <rPr>
        <sz val="11"/>
        <rFont val="Times New Roman"/>
        <family val="1"/>
      </rPr>
      <t>HFCs</t>
    </r>
    <r>
      <rPr>
        <sz val="11"/>
        <rFont val="ＭＳ 明朝"/>
        <family val="1"/>
        <charset val="128"/>
      </rPr>
      <t>）</t>
    </r>
    <phoneticPr fontId="9"/>
  </si>
  <si>
    <r>
      <rPr>
        <sz val="11"/>
        <rFont val="ＭＳ 明朝"/>
        <family val="1"/>
        <charset val="128"/>
      </rPr>
      <t>パーフルオロカーボン類
（</t>
    </r>
    <r>
      <rPr>
        <sz val="11"/>
        <rFont val="Times New Roman"/>
        <family val="1"/>
      </rPr>
      <t>PFCs</t>
    </r>
    <r>
      <rPr>
        <sz val="11"/>
        <rFont val="ＭＳ 明朝"/>
        <family val="1"/>
        <charset val="128"/>
      </rPr>
      <t>）</t>
    </r>
    <phoneticPr fontId="9"/>
  </si>
  <si>
    <r>
      <rPr>
        <sz val="12"/>
        <rFont val="ＭＳ 明朝"/>
        <family val="1"/>
        <charset val="128"/>
      </rPr>
      <t>六ふっ化硫黄（</t>
    </r>
    <r>
      <rPr>
        <sz val="12"/>
        <rFont val="Times New Roman"/>
        <family val="1"/>
      </rPr>
      <t>SF</t>
    </r>
    <r>
      <rPr>
        <vertAlign val="subscript"/>
        <sz val="12"/>
        <rFont val="Times New Roman"/>
        <family val="1"/>
      </rPr>
      <t>6</t>
    </r>
    <r>
      <rPr>
        <sz val="12"/>
        <rFont val="ＭＳ 明朝"/>
        <family val="1"/>
        <charset val="128"/>
      </rPr>
      <t>）</t>
    </r>
    <rPh sb="0" eb="1">
      <t>ロク</t>
    </rPh>
    <phoneticPr fontId="9"/>
  </si>
  <si>
    <r>
      <t>Sulphur Hexafluoride (SF</t>
    </r>
    <r>
      <rPr>
        <vertAlign val="subscript"/>
        <sz val="11"/>
        <rFont val="Times New Roman"/>
        <family val="1"/>
      </rPr>
      <t>6</t>
    </r>
    <r>
      <rPr>
        <sz val="11"/>
        <rFont val="Times New Roman"/>
        <family val="1"/>
      </rPr>
      <t>)</t>
    </r>
    <phoneticPr fontId="9"/>
  </si>
  <si>
    <r>
      <rPr>
        <sz val="12"/>
        <rFont val="ＭＳ 明朝"/>
        <family val="1"/>
        <charset val="128"/>
      </rPr>
      <t>三ふっ化窒素（</t>
    </r>
    <r>
      <rPr>
        <sz val="12"/>
        <rFont val="Times New Roman"/>
        <family val="1"/>
      </rPr>
      <t>NF</t>
    </r>
    <r>
      <rPr>
        <vertAlign val="subscript"/>
        <sz val="12"/>
        <rFont val="Times New Roman"/>
        <family val="1"/>
      </rPr>
      <t>3</t>
    </r>
    <r>
      <rPr>
        <sz val="12"/>
        <rFont val="ＭＳ 明朝"/>
        <family val="1"/>
        <charset val="128"/>
      </rPr>
      <t>）</t>
    </r>
    <rPh sb="0" eb="1">
      <t>サン</t>
    </rPh>
    <rPh sb="3" eb="4">
      <t>カ</t>
    </rPh>
    <rPh sb="4" eb="6">
      <t>チッソ</t>
    </rPh>
    <phoneticPr fontId="9"/>
  </si>
  <si>
    <r>
      <t>Nitrogen Trifluoride (NF</t>
    </r>
    <r>
      <rPr>
        <vertAlign val="subscript"/>
        <sz val="11"/>
        <rFont val="Times New Roman"/>
        <family val="1"/>
      </rPr>
      <t>3</t>
    </r>
    <r>
      <rPr>
        <sz val="11"/>
        <rFont val="Times New Roman"/>
        <family val="1"/>
      </rPr>
      <t>)</t>
    </r>
    <phoneticPr fontId="9"/>
  </si>
  <si>
    <r>
      <rPr>
        <sz val="11"/>
        <rFont val="ＭＳ 明朝"/>
        <family val="1"/>
        <charset val="128"/>
      </rPr>
      <t>■</t>
    </r>
    <r>
      <rPr>
        <sz val="11"/>
        <rFont val="Times New Roman"/>
        <family val="1"/>
      </rPr>
      <t>Share</t>
    </r>
    <phoneticPr fontId="9"/>
  </si>
  <si>
    <r>
      <rPr>
        <sz val="11"/>
        <rFont val="ＭＳ 明朝"/>
        <family val="1"/>
        <charset val="128"/>
      </rPr>
      <t>■</t>
    </r>
    <r>
      <rPr>
        <sz val="11"/>
        <rFont val="Times New Roman"/>
        <family val="1"/>
      </rPr>
      <t>2013</t>
    </r>
    <r>
      <rPr>
        <sz val="11"/>
        <rFont val="ＭＳ 明朝"/>
        <family val="1"/>
        <charset val="128"/>
      </rPr>
      <t>年度比</t>
    </r>
    <rPh sb="5" eb="6">
      <t>ネン</t>
    </rPh>
    <rPh sb="6" eb="7">
      <t>ド</t>
    </rPh>
    <rPh sb="7" eb="8">
      <t>ヒ</t>
    </rPh>
    <phoneticPr fontId="10"/>
  </si>
  <si>
    <r>
      <rPr>
        <sz val="11"/>
        <rFont val="ＭＳ 明朝"/>
        <family val="1"/>
        <charset val="128"/>
      </rPr>
      <t>■排出・吸収量　</t>
    </r>
    <r>
      <rPr>
        <sz val="11"/>
        <rFont val="Times New Roman"/>
        <family val="1"/>
      </rPr>
      <t>[</t>
    </r>
    <r>
      <rPr>
        <sz val="11"/>
        <rFont val="ＭＳ 明朝"/>
        <family val="1"/>
        <charset val="128"/>
      </rPr>
      <t>百万トン</t>
    </r>
    <r>
      <rPr>
        <sz val="11"/>
        <rFont val="Times New Roman"/>
        <family val="1"/>
      </rPr>
      <t>CO</t>
    </r>
    <r>
      <rPr>
        <vertAlign val="subscript"/>
        <sz val="11"/>
        <rFont val="Times New Roman"/>
        <family val="1"/>
      </rPr>
      <t>2</t>
    </r>
    <r>
      <rPr>
        <sz val="11"/>
        <rFont val="ＭＳ 明朝"/>
        <family val="1"/>
        <charset val="128"/>
      </rPr>
      <t>換算</t>
    </r>
    <r>
      <rPr>
        <sz val="11"/>
        <rFont val="Times New Roman"/>
        <family val="1"/>
      </rPr>
      <t>]</t>
    </r>
    <rPh sb="4" eb="6">
      <t>キュウシュウ</t>
    </rPh>
    <phoneticPr fontId="9"/>
  </si>
  <si>
    <r>
      <rPr>
        <sz val="11"/>
        <rFont val="ＭＳ 明朝"/>
        <family val="1"/>
        <charset val="128"/>
      </rPr>
      <t>■</t>
    </r>
    <r>
      <rPr>
        <sz val="11"/>
        <rFont val="Times New Roman"/>
        <family val="1"/>
      </rPr>
      <t>Emissions and removals [Mt CO</t>
    </r>
    <r>
      <rPr>
        <vertAlign val="subscript"/>
        <sz val="11"/>
        <rFont val="Times New Roman"/>
        <family val="1"/>
      </rPr>
      <t>2</t>
    </r>
    <r>
      <rPr>
        <sz val="11"/>
        <rFont val="Times New Roman"/>
        <family val="1"/>
      </rPr>
      <t xml:space="preserve"> eq.]</t>
    </r>
    <phoneticPr fontId="10"/>
  </si>
  <si>
    <r>
      <rPr>
        <sz val="11"/>
        <rFont val="ＭＳ 明朝"/>
        <family val="1"/>
        <charset val="128"/>
      </rPr>
      <t>※「</t>
    </r>
    <r>
      <rPr>
        <sz val="11"/>
        <rFont val="Times New Roman"/>
        <family val="1"/>
      </rPr>
      <t xml:space="preserve"> 13.NDC-LULUCF</t>
    </r>
    <r>
      <rPr>
        <sz val="11"/>
        <rFont val="ＭＳ 明朝"/>
        <family val="1"/>
        <charset val="128"/>
      </rPr>
      <t>」シート参照</t>
    </r>
    <rPh sb="20" eb="22">
      <t>サンショウ</t>
    </rPh>
    <phoneticPr fontId="9"/>
  </si>
  <si>
    <r>
      <rPr>
        <sz val="11"/>
        <rFont val="ＭＳ 明朝"/>
        <family val="1"/>
        <charset val="128"/>
      </rPr>
      <t>＊</t>
    </r>
    <r>
      <rPr>
        <sz val="11"/>
        <rFont val="Times New Roman"/>
        <family val="1"/>
      </rPr>
      <t>See Sheet "13.NDC-LULUCF"</t>
    </r>
    <phoneticPr fontId="9"/>
  </si>
  <si>
    <r>
      <t>Carbon monoxide (CO), methane (CH</t>
    </r>
    <r>
      <rPr>
        <vertAlign val="subscript"/>
        <sz val="11"/>
        <rFont val="Times New Roman"/>
        <family val="1"/>
      </rPr>
      <t>4</t>
    </r>
    <r>
      <rPr>
        <sz val="11"/>
        <rFont val="Times New Roman"/>
        <family val="1"/>
      </rPr>
      <t>) and non-methane volatile organic compounds (NMVOC) are oxidized in the atmosphere in the long term and converted to CO</t>
    </r>
    <r>
      <rPr>
        <vertAlign val="subscript"/>
        <sz val="11"/>
        <rFont val="Times New Roman"/>
        <family val="1"/>
      </rPr>
      <t>2</t>
    </r>
    <r>
      <rPr>
        <sz val="11"/>
        <rFont val="Times New Roman"/>
        <family val="1"/>
      </rPr>
      <t xml:space="preserve">. </t>
    </r>
    <phoneticPr fontId="10"/>
  </si>
  <si>
    <r>
      <t>Indirect CO</t>
    </r>
    <r>
      <rPr>
        <vertAlign val="subscript"/>
        <sz val="11"/>
        <rFont val="Times New Roman"/>
        <family val="1"/>
      </rPr>
      <t>2</t>
    </r>
    <r>
      <rPr>
        <sz val="11"/>
        <rFont val="Times New Roman"/>
        <family val="1"/>
      </rPr>
      <t xml:space="preserve"> means the CO</t>
    </r>
    <r>
      <rPr>
        <vertAlign val="subscript"/>
        <sz val="11"/>
        <rFont val="Times New Roman"/>
        <family val="1"/>
      </rPr>
      <t>2</t>
    </r>
    <r>
      <rPr>
        <sz val="11"/>
        <rFont val="Times New Roman"/>
        <family val="1"/>
      </rPr>
      <t xml:space="preserve"> equivalent value of these emissions. However, emissions derived from combustion-origin and biomass-origin CO, CH</t>
    </r>
    <r>
      <rPr>
        <vertAlign val="subscript"/>
        <sz val="11"/>
        <rFont val="Times New Roman"/>
        <family val="1"/>
      </rPr>
      <t>4</t>
    </r>
    <r>
      <rPr>
        <sz val="11"/>
        <rFont val="Times New Roman"/>
        <family val="1"/>
      </rPr>
      <t xml:space="preserve">, and NMVOC are </t>
    </r>
    <phoneticPr fontId="10"/>
  </si>
  <si>
    <r>
      <t>The emissions from international bunkers (international aviation and international navigation) in Sheet "14.</t>
    </r>
    <r>
      <rPr>
        <sz val="11"/>
        <rFont val="ＭＳ 明朝"/>
        <family val="1"/>
        <charset val="128"/>
      </rPr>
      <t>【</t>
    </r>
    <r>
      <rPr>
        <sz val="11"/>
        <rFont val="Times New Roman"/>
        <family val="1"/>
      </rPr>
      <t>Annex</t>
    </r>
    <r>
      <rPr>
        <sz val="11"/>
        <rFont val="ＭＳ 明朝"/>
        <family val="1"/>
        <charset val="128"/>
      </rPr>
      <t>】</t>
    </r>
    <r>
      <rPr>
        <sz val="11"/>
        <rFont val="Times New Roman"/>
        <family val="1"/>
      </rPr>
      <t>GHG-bunker" are excluded from the national emissions.</t>
    </r>
    <phoneticPr fontId="10"/>
  </si>
  <si>
    <r>
      <rPr>
        <sz val="11"/>
        <color indexed="8"/>
        <rFont val="ＭＳ 明朝"/>
        <family val="1"/>
        <charset val="128"/>
      </rPr>
      <t>■</t>
    </r>
    <r>
      <rPr>
        <sz val="11"/>
        <color indexed="8"/>
        <rFont val="Times New Roman"/>
        <family val="1"/>
      </rPr>
      <t>Units of measures</t>
    </r>
    <phoneticPr fontId="10"/>
  </si>
  <si>
    <r>
      <t>10</t>
    </r>
    <r>
      <rPr>
        <vertAlign val="superscript"/>
        <sz val="11"/>
        <color indexed="8"/>
        <rFont val="Times New Roman"/>
        <family val="1"/>
      </rPr>
      <t xml:space="preserve">12 </t>
    </r>
    <r>
      <rPr>
        <sz val="11"/>
        <color indexed="8"/>
        <rFont val="Times New Roman"/>
        <family val="1"/>
      </rPr>
      <t>g</t>
    </r>
    <phoneticPr fontId="10"/>
  </si>
  <si>
    <r>
      <t>10</t>
    </r>
    <r>
      <rPr>
        <vertAlign val="superscript"/>
        <sz val="11"/>
        <color indexed="8"/>
        <rFont val="Times New Roman"/>
        <family val="1"/>
      </rPr>
      <t>9</t>
    </r>
    <r>
      <rPr>
        <sz val="11"/>
        <color indexed="8"/>
        <rFont val="Times New Roman"/>
        <family val="1"/>
      </rPr>
      <t xml:space="preserve"> g</t>
    </r>
    <phoneticPr fontId="10"/>
  </si>
  <si>
    <r>
      <t>10</t>
    </r>
    <r>
      <rPr>
        <vertAlign val="superscript"/>
        <sz val="11"/>
        <color indexed="8"/>
        <rFont val="Times New Roman"/>
        <family val="1"/>
      </rPr>
      <t>6</t>
    </r>
    <r>
      <rPr>
        <sz val="11"/>
        <color indexed="8"/>
        <rFont val="Times New Roman"/>
        <family val="1"/>
      </rPr>
      <t xml:space="preserve"> g</t>
    </r>
    <phoneticPr fontId="10"/>
  </si>
  <si>
    <r>
      <t>10</t>
    </r>
    <r>
      <rPr>
        <vertAlign val="superscript"/>
        <sz val="11"/>
        <color indexed="8"/>
        <rFont val="Times New Roman"/>
        <family val="1"/>
      </rPr>
      <t>3</t>
    </r>
    <r>
      <rPr>
        <sz val="11"/>
        <color indexed="8"/>
        <rFont val="Times New Roman"/>
        <family val="1"/>
      </rPr>
      <t xml:space="preserve"> g</t>
    </r>
    <phoneticPr fontId="10"/>
  </si>
  <si>
    <r>
      <rPr>
        <sz val="11"/>
        <color rgb="FF000000"/>
        <rFont val="ＭＳ 明朝"/>
        <family val="1"/>
        <charset val="128"/>
      </rPr>
      <t>■</t>
    </r>
    <r>
      <rPr>
        <sz val="11"/>
        <color indexed="8"/>
        <rFont val="Times New Roman"/>
        <family val="1"/>
      </rPr>
      <t xml:space="preserve">Global Warming Potentials  (GWP) : Time </t>
    </r>
    <r>
      <rPr>
        <sz val="11"/>
        <color rgb="FF000000"/>
        <rFont val="Times New Roman"/>
        <family val="1"/>
      </rPr>
      <t>horizon</t>
    </r>
    <r>
      <rPr>
        <sz val="11"/>
        <color indexed="8"/>
        <rFont val="Times New Roman"/>
        <family val="1"/>
      </rPr>
      <t xml:space="preserve"> = 100 years</t>
    </r>
    <phoneticPr fontId="10"/>
  </si>
  <si>
    <r>
      <t>CO</t>
    </r>
    <r>
      <rPr>
        <vertAlign val="subscript"/>
        <sz val="11"/>
        <color indexed="8"/>
        <rFont val="Times New Roman"/>
        <family val="1"/>
      </rPr>
      <t>2</t>
    </r>
    <phoneticPr fontId="10"/>
  </si>
  <si>
    <r>
      <t>CH</t>
    </r>
    <r>
      <rPr>
        <vertAlign val="subscript"/>
        <sz val="11"/>
        <color indexed="8"/>
        <rFont val="Times New Roman"/>
        <family val="1"/>
      </rPr>
      <t>4</t>
    </r>
    <phoneticPr fontId="10"/>
  </si>
  <si>
    <r>
      <t>N</t>
    </r>
    <r>
      <rPr>
        <vertAlign val="subscript"/>
        <sz val="11"/>
        <color indexed="8"/>
        <rFont val="Times New Roman"/>
        <family val="1"/>
      </rPr>
      <t>2</t>
    </r>
    <r>
      <rPr>
        <sz val="11"/>
        <color indexed="8"/>
        <rFont val="Times New Roman"/>
        <family val="1"/>
      </rPr>
      <t>O</t>
    </r>
    <phoneticPr fontId="10"/>
  </si>
  <si>
    <r>
      <t>SF</t>
    </r>
    <r>
      <rPr>
        <vertAlign val="subscript"/>
        <sz val="11"/>
        <color indexed="8"/>
        <rFont val="Times New Roman"/>
        <family val="1"/>
      </rPr>
      <t>6</t>
    </r>
    <phoneticPr fontId="10"/>
  </si>
  <si>
    <r>
      <t>NF</t>
    </r>
    <r>
      <rPr>
        <vertAlign val="subscript"/>
        <sz val="11"/>
        <color indexed="8"/>
        <rFont val="Times New Roman"/>
        <family val="1"/>
      </rPr>
      <t>3</t>
    </r>
    <phoneticPr fontId="10"/>
  </si>
  <si>
    <r>
      <t xml:space="preserve"> </t>
    </r>
    <r>
      <rPr>
        <sz val="11"/>
        <rFont val="ＭＳ 明朝"/>
        <family val="1"/>
        <charset val="128"/>
      </rPr>
      <t>※参考：　</t>
    </r>
    <r>
      <rPr>
        <sz val="11"/>
        <rFont val="Times New Roman"/>
        <family val="1"/>
      </rPr>
      <t>2023</t>
    </r>
    <r>
      <rPr>
        <sz val="11"/>
        <rFont val="ＭＳ 明朝"/>
        <family val="1"/>
        <charset val="128"/>
      </rPr>
      <t>年</t>
    </r>
    <r>
      <rPr>
        <sz val="11"/>
        <rFont val="Times New Roman"/>
        <family val="1"/>
      </rPr>
      <t>4</t>
    </r>
    <r>
      <rPr>
        <sz val="11"/>
        <rFont val="ＭＳ 明朝"/>
        <family val="1"/>
        <charset val="128"/>
      </rPr>
      <t>月公表までは、</t>
    </r>
    <r>
      <rPr>
        <sz val="11"/>
        <rFont val="Times New Roman"/>
        <family val="1"/>
      </rPr>
      <t>IPCC</t>
    </r>
    <r>
      <rPr>
        <sz val="11"/>
        <rFont val="ＭＳ 明朝"/>
        <family val="1"/>
        <charset val="128"/>
      </rPr>
      <t>第四次評価報告書（</t>
    </r>
    <r>
      <rPr>
        <sz val="11"/>
        <rFont val="Times New Roman"/>
        <family val="1"/>
      </rPr>
      <t>2007</t>
    </r>
    <r>
      <rPr>
        <sz val="11"/>
        <rFont val="ＭＳ 明朝"/>
        <family val="1"/>
        <charset val="128"/>
      </rPr>
      <t>）に記載の地球温暖化係数を使用していた。</t>
    </r>
    <rPh sb="2" eb="4">
      <t>サンコウ</t>
    </rPh>
    <rPh sb="10" eb="11">
      <t>ネン</t>
    </rPh>
    <rPh sb="12" eb="13">
      <t>ガツ</t>
    </rPh>
    <rPh sb="13" eb="15">
      <t>コウヒョウ</t>
    </rPh>
    <rPh sb="23" eb="24">
      <t>ダイ</t>
    </rPh>
    <rPh sb="24" eb="25">
      <t>ヨン</t>
    </rPh>
    <rPh sb="25" eb="26">
      <t>ジ</t>
    </rPh>
    <rPh sb="26" eb="28">
      <t>ヒョウカ</t>
    </rPh>
    <rPh sb="28" eb="31">
      <t>ホウコクショ</t>
    </rPh>
    <rPh sb="38" eb="40">
      <t>キサイ</t>
    </rPh>
    <rPh sb="41" eb="43">
      <t>チキュウ</t>
    </rPh>
    <rPh sb="43" eb="46">
      <t>オンダンカ</t>
    </rPh>
    <rPh sb="46" eb="48">
      <t>ケイスウ</t>
    </rPh>
    <rPh sb="49" eb="51">
      <t>シヨウ</t>
    </rPh>
    <phoneticPr fontId="10"/>
  </si>
  <si>
    <r>
      <t>Non</t>
    </r>
    <r>
      <rPr>
        <b/>
        <sz val="11"/>
        <color rgb="FFFF0000"/>
        <rFont val="Times New Roman"/>
        <family val="1"/>
      </rPr>
      <t>-</t>
    </r>
    <r>
      <rPr>
        <b/>
        <sz val="11"/>
        <rFont val="Times New Roman"/>
        <family val="1"/>
      </rPr>
      <t>energy</t>
    </r>
    <r>
      <rPr>
        <b/>
        <sz val="11"/>
        <color rgb="FFFF0000"/>
        <rFont val="Times New Roman"/>
        <family val="1"/>
      </rPr>
      <t>-</t>
    </r>
    <r>
      <rPr>
        <b/>
        <sz val="11"/>
        <rFont val="Times New Roman"/>
        <family val="1"/>
      </rPr>
      <t>related CO</t>
    </r>
    <r>
      <rPr>
        <b/>
        <vertAlign val="subscript"/>
        <sz val="11"/>
        <rFont val="Times New Roman"/>
        <family val="1"/>
      </rPr>
      <t>2</t>
    </r>
    <phoneticPr fontId="10"/>
  </si>
  <si>
    <t>森林等の吸収源対策による吸収量</t>
    <rPh sb="0" eb="3">
      <t>シンリントウ</t>
    </rPh>
    <rPh sb="4" eb="7">
      <t>キュウシュウゲン</t>
    </rPh>
    <rPh sb="7" eb="9">
      <t>タイサク</t>
    </rPh>
    <rPh sb="12" eb="15">
      <t>キュウシュウリョウ</t>
    </rPh>
    <phoneticPr fontId="10"/>
  </si>
  <si>
    <t>Petrochemical, Carbon Black and Other Production</t>
  </si>
  <si>
    <t>Petrochemical, Carbon Black and Other Production</t>
    <phoneticPr fontId="10"/>
  </si>
  <si>
    <t xml:space="preserve">In accordance with the Act for Partial Revision of the Electricity Business Act (Act No.72 of 2014), </t>
  </si>
  <si>
    <r>
      <t xml:space="preserve">2.B. </t>
    </r>
    <r>
      <rPr>
        <sz val="11"/>
        <rFont val="ＭＳ 明朝"/>
        <family val="1"/>
        <charset val="128"/>
      </rPr>
      <t>化学産業</t>
    </r>
    <rPh sb="7" eb="9">
      <t>サンギョウ</t>
    </rPh>
    <phoneticPr fontId="10"/>
  </si>
  <si>
    <t xml:space="preserve">2.B. Chemical Industry </t>
  </si>
  <si>
    <t>2.E. Electronics Industry</t>
  </si>
  <si>
    <t>2.G. Other Product Manufacture and Use</t>
  </si>
  <si>
    <t>非エネルギー起源</t>
    <phoneticPr fontId="10"/>
  </si>
  <si>
    <r>
      <rPr>
        <sz val="11"/>
        <rFont val="ＭＳ 明朝"/>
        <family val="1"/>
        <charset val="128"/>
      </rPr>
      <t>■二酸化炭素の排出量における排出区分（分野・部門）について</t>
    </r>
    <rPh sb="0" eb="29">
      <t>チュウイジコウ</t>
    </rPh>
    <phoneticPr fontId="10"/>
  </si>
  <si>
    <r>
      <rPr>
        <sz val="11"/>
        <rFont val="ＭＳ 明朝"/>
        <family val="1"/>
        <charset val="128"/>
      </rPr>
      <t>○</t>
    </r>
    <phoneticPr fontId="10"/>
  </si>
  <si>
    <r>
      <rPr>
        <sz val="11"/>
        <rFont val="ＭＳ 明朝"/>
        <family val="1"/>
        <charset val="128"/>
      </rPr>
      <t>エネルギー起源二酸化炭素</t>
    </r>
    <phoneticPr fontId="10"/>
  </si>
  <si>
    <r>
      <rPr>
        <sz val="11"/>
        <rFont val="ＭＳ 明朝"/>
        <family val="1"/>
        <charset val="128"/>
      </rPr>
      <t>「総合エネルギー統計」に準じて、化石燃料の燃焼による</t>
    </r>
    <r>
      <rPr>
        <sz val="11"/>
        <rFont val="Times New Roman"/>
        <family val="1"/>
      </rPr>
      <t>CO</t>
    </r>
    <r>
      <rPr>
        <vertAlign val="subscript"/>
        <sz val="11"/>
        <rFont val="Times New Roman"/>
        <family val="1"/>
      </rPr>
      <t>2</t>
    </r>
    <r>
      <rPr>
        <sz val="11"/>
        <rFont val="ＭＳ 明朝"/>
        <family val="1"/>
        <charset val="128"/>
      </rPr>
      <t>排出量を部門（あるいはさらにその細分類）ごとに示している。</t>
    </r>
    <phoneticPr fontId="10"/>
  </si>
  <si>
    <r>
      <rPr>
        <sz val="11"/>
        <rFont val="ＭＳ 明朝"/>
        <family val="1"/>
        <charset val="128"/>
      </rPr>
      <t>どの部門に配分するか、という点にある。</t>
    </r>
    <phoneticPr fontId="10"/>
  </si>
  <si>
    <r>
      <rPr>
        <sz val="11"/>
        <rFont val="ＭＳ 明朝"/>
        <family val="1"/>
        <charset val="128"/>
      </rPr>
      <t>（電力会社の発電に伴う排出量や熱供給事業者の熱生産による排出量はエネルギー転換部門に、自家用発電や</t>
    </r>
    <phoneticPr fontId="10"/>
  </si>
  <si>
    <r>
      <rPr>
        <sz val="11"/>
        <rFont val="ＭＳ 明朝"/>
        <family val="1"/>
        <charset val="128"/>
      </rPr>
      <t>非エネルギー起源二酸化炭素</t>
    </r>
    <rPh sb="0" eb="1">
      <t>ヒ</t>
    </rPh>
    <phoneticPr fontId="10"/>
  </si>
  <si>
    <r>
      <rPr>
        <sz val="11"/>
        <rFont val="ＭＳ 明朝"/>
        <family val="1"/>
        <charset val="128"/>
      </rPr>
      <t>化石燃料の燃焼以外からの</t>
    </r>
    <r>
      <rPr>
        <sz val="11"/>
        <rFont val="Times New Roman"/>
        <family val="1"/>
      </rPr>
      <t>CO</t>
    </r>
    <r>
      <rPr>
        <vertAlign val="subscript"/>
        <sz val="11"/>
        <rFont val="Times New Roman"/>
        <family val="1"/>
      </rPr>
      <t>2</t>
    </r>
    <r>
      <rPr>
        <sz val="11"/>
        <rFont val="ＭＳ 明朝"/>
        <family val="1"/>
        <charset val="128"/>
      </rPr>
      <t>排出のことを指し、主に、工業プロセス及び製品の使用分野、廃棄物分野（廃棄物のエネルギー利用含む）からの排出を示している。</t>
    </r>
    <phoneticPr fontId="10"/>
  </si>
  <si>
    <r>
      <rPr>
        <sz val="11"/>
        <rFont val="ＭＳ 明朝"/>
        <family val="1"/>
        <charset val="128"/>
      </rPr>
      <t>その他に、間接</t>
    </r>
    <r>
      <rPr>
        <sz val="11"/>
        <rFont val="Times New Roman"/>
        <family val="1"/>
      </rPr>
      <t>CO</t>
    </r>
    <r>
      <rPr>
        <vertAlign val="subscript"/>
        <sz val="11"/>
        <rFont val="Times New Roman"/>
        <family val="1"/>
      </rPr>
      <t>2</t>
    </r>
    <r>
      <rPr>
        <sz val="11"/>
        <rFont val="ＭＳ 明朝"/>
        <family val="1"/>
        <charset val="128"/>
      </rPr>
      <t>、農業分野、燃料からの漏出等からの排出を含む。</t>
    </r>
    <phoneticPr fontId="10"/>
  </si>
  <si>
    <r>
      <rPr>
        <sz val="11"/>
        <rFont val="ＭＳ 明朝"/>
        <family val="1"/>
        <charset val="128"/>
      </rPr>
      <t>※間接</t>
    </r>
    <r>
      <rPr>
        <sz val="11"/>
        <rFont val="Times New Roman"/>
        <family val="1"/>
      </rPr>
      <t>CO</t>
    </r>
    <r>
      <rPr>
        <vertAlign val="subscript"/>
        <sz val="11"/>
        <rFont val="Times New Roman"/>
        <family val="1"/>
      </rPr>
      <t>2</t>
    </r>
    <phoneticPr fontId="10"/>
  </si>
  <si>
    <r>
      <rPr>
        <sz val="11"/>
        <rFont val="ＭＳ 明朝"/>
        <family val="1"/>
        <charset val="128"/>
      </rPr>
      <t>一酸化炭素（</t>
    </r>
    <r>
      <rPr>
        <sz val="11"/>
        <rFont val="Times New Roman"/>
        <family val="1"/>
      </rPr>
      <t>CO</t>
    </r>
    <r>
      <rPr>
        <sz val="11"/>
        <rFont val="ＭＳ 明朝"/>
        <family val="1"/>
        <charset val="128"/>
      </rPr>
      <t>）、メタン（</t>
    </r>
    <r>
      <rPr>
        <sz val="11"/>
        <rFont val="Times New Roman"/>
        <family val="1"/>
      </rPr>
      <t>CH</t>
    </r>
    <r>
      <rPr>
        <vertAlign val="subscript"/>
        <sz val="11"/>
        <rFont val="Times New Roman"/>
        <family val="1"/>
      </rPr>
      <t>4</t>
    </r>
    <r>
      <rPr>
        <sz val="11"/>
        <rFont val="ＭＳ 明朝"/>
        <family val="1"/>
        <charset val="128"/>
      </rPr>
      <t>）、及び非メタン揮発性有機化合物（</t>
    </r>
    <r>
      <rPr>
        <sz val="11"/>
        <rFont val="Times New Roman"/>
        <family val="1"/>
      </rPr>
      <t>NMVOC</t>
    </r>
    <r>
      <rPr>
        <sz val="11"/>
        <rFont val="ＭＳ 明朝"/>
        <family val="1"/>
        <charset val="128"/>
      </rPr>
      <t>）は長期的には大気中で酸化されて</t>
    </r>
    <r>
      <rPr>
        <sz val="11"/>
        <rFont val="Times New Roman"/>
        <family val="1"/>
      </rPr>
      <t>CO</t>
    </r>
    <r>
      <rPr>
        <vertAlign val="subscript"/>
        <sz val="11"/>
        <rFont val="Times New Roman"/>
        <family val="1"/>
      </rPr>
      <t>2</t>
    </r>
    <r>
      <rPr>
        <sz val="11"/>
        <rFont val="ＭＳ 明朝"/>
        <family val="1"/>
        <charset val="128"/>
      </rPr>
      <t>に変換される。</t>
    </r>
    <phoneticPr fontId="10"/>
  </si>
  <si>
    <r>
      <rPr>
        <sz val="11"/>
        <rFont val="ＭＳ 明朝"/>
        <family val="1"/>
        <charset val="128"/>
      </rPr>
      <t>間接</t>
    </r>
    <r>
      <rPr>
        <sz val="11"/>
        <rFont val="Times New Roman"/>
        <family val="1"/>
      </rPr>
      <t>CO</t>
    </r>
    <r>
      <rPr>
        <vertAlign val="subscript"/>
        <sz val="11"/>
        <rFont val="Times New Roman"/>
        <family val="1"/>
      </rPr>
      <t>2</t>
    </r>
    <r>
      <rPr>
        <sz val="11"/>
        <rFont val="ＭＳ 明朝"/>
        <family val="1"/>
        <charset val="128"/>
      </rPr>
      <t>はこれらの排出量を</t>
    </r>
    <r>
      <rPr>
        <sz val="11"/>
        <rFont val="Times New Roman"/>
        <family val="1"/>
      </rPr>
      <t>CO</t>
    </r>
    <r>
      <rPr>
        <vertAlign val="subscript"/>
        <sz val="11"/>
        <rFont val="Times New Roman"/>
        <family val="1"/>
      </rPr>
      <t>2</t>
    </r>
    <r>
      <rPr>
        <sz val="11"/>
        <rFont val="ＭＳ 明朝"/>
        <family val="1"/>
        <charset val="128"/>
      </rPr>
      <t>換算した値を示す。ただし、燃焼起源及びバイオマス起源の</t>
    </r>
    <r>
      <rPr>
        <sz val="11"/>
        <rFont val="Times New Roman"/>
        <family val="1"/>
      </rPr>
      <t>CO</t>
    </r>
    <r>
      <rPr>
        <sz val="11"/>
        <rFont val="ＭＳ 明朝"/>
        <family val="1"/>
        <charset val="128"/>
      </rPr>
      <t>、</t>
    </r>
    <r>
      <rPr>
        <sz val="11"/>
        <rFont val="Times New Roman"/>
        <family val="1"/>
      </rPr>
      <t>CH</t>
    </r>
    <r>
      <rPr>
        <vertAlign val="subscript"/>
        <sz val="11"/>
        <rFont val="Times New Roman"/>
        <family val="1"/>
      </rPr>
      <t>4</t>
    </r>
    <r>
      <rPr>
        <sz val="11"/>
        <rFont val="ＭＳ 明朝"/>
        <family val="1"/>
        <charset val="128"/>
      </rPr>
      <t>及び</t>
    </r>
    <r>
      <rPr>
        <sz val="11"/>
        <rFont val="Times New Roman"/>
        <family val="1"/>
      </rPr>
      <t>NMVOC</t>
    </r>
    <r>
      <rPr>
        <sz val="11"/>
        <rFont val="ＭＳ 明朝"/>
        <family val="1"/>
        <charset val="128"/>
      </rPr>
      <t>に由来する排出量は、</t>
    </r>
    <rPh sb="0" eb="2">
      <t>カンセツ</t>
    </rPh>
    <rPh sb="10" eb="12">
      <t>ハイシュツ</t>
    </rPh>
    <rPh sb="12" eb="13">
      <t>リョウ</t>
    </rPh>
    <rPh sb="17" eb="19">
      <t>カンサン</t>
    </rPh>
    <rPh sb="21" eb="22">
      <t>アタイ</t>
    </rPh>
    <rPh sb="23" eb="24">
      <t>シメ</t>
    </rPh>
    <phoneticPr fontId="10"/>
  </si>
  <si>
    <r>
      <rPr>
        <sz val="11"/>
        <rFont val="ＭＳ 明朝"/>
        <family val="1"/>
        <charset val="128"/>
      </rPr>
      <t>二重計上防止の観点から計上対象外とする。</t>
    </r>
    <phoneticPr fontId="10"/>
  </si>
  <si>
    <r>
      <rPr>
        <sz val="11"/>
        <rFont val="ＭＳ 明朝"/>
        <family val="1"/>
        <charset val="128"/>
      </rPr>
      <t>なお、この間接</t>
    </r>
    <r>
      <rPr>
        <sz val="11"/>
        <rFont val="Times New Roman"/>
        <family val="1"/>
      </rPr>
      <t>CO</t>
    </r>
    <r>
      <rPr>
        <vertAlign val="subscript"/>
        <sz val="11"/>
        <rFont val="Times New Roman"/>
        <family val="1"/>
      </rPr>
      <t>2</t>
    </r>
    <r>
      <rPr>
        <sz val="11"/>
        <rFont val="ＭＳ 明朝"/>
        <family val="1"/>
        <charset val="128"/>
      </rPr>
      <t>とは、電気・熱配分後排出量（</t>
    </r>
    <r>
      <rPr>
        <sz val="11"/>
        <rFont val="Times New Roman"/>
        <family val="1"/>
      </rPr>
      <t>2015</t>
    </r>
    <r>
      <rPr>
        <sz val="11"/>
        <rFont val="ＭＳ 明朝"/>
        <family val="1"/>
        <charset val="128"/>
      </rPr>
      <t>年</t>
    </r>
    <r>
      <rPr>
        <sz val="11"/>
        <rFont val="Times New Roman"/>
        <family val="1"/>
      </rPr>
      <t>11</t>
    </r>
    <r>
      <rPr>
        <sz val="11"/>
        <rFont val="ＭＳ 明朝"/>
        <family val="1"/>
        <charset val="128"/>
      </rPr>
      <t>月公表まで「間接排出量」と呼称）とは異なる。</t>
    </r>
    <rPh sb="31" eb="32">
      <t>ツキ</t>
    </rPh>
    <rPh sb="32" eb="34">
      <t>コウヒョウ</t>
    </rPh>
    <phoneticPr fontId="10"/>
  </si>
  <si>
    <r>
      <rPr>
        <sz val="11"/>
        <rFont val="ＭＳ 明朝"/>
        <family val="1"/>
        <charset val="128"/>
      </rPr>
      <t>■注意事項</t>
    </r>
    <rPh sb="1" eb="5">
      <t>チュウイジコウチュウイジコウ</t>
    </rPh>
    <phoneticPr fontId="10"/>
  </si>
  <si>
    <r>
      <rPr>
        <sz val="11"/>
        <rFont val="ＭＳ 明朝"/>
        <family val="1"/>
        <charset val="128"/>
      </rPr>
      <t>１．</t>
    </r>
    <phoneticPr fontId="10"/>
  </si>
  <si>
    <r>
      <rPr>
        <sz val="11"/>
        <rFont val="ＭＳ 明朝"/>
        <family val="1"/>
        <charset val="128"/>
      </rPr>
      <t>「</t>
    </r>
    <r>
      <rPr>
        <sz val="11"/>
        <rFont val="Times New Roman"/>
        <family val="1"/>
      </rPr>
      <t>13.NDC-LULUCF</t>
    </r>
    <r>
      <rPr>
        <sz val="11"/>
        <rFont val="ＭＳ 明朝"/>
        <family val="1"/>
        <charset val="128"/>
      </rPr>
      <t>」シートの排出・吸収量は</t>
    </r>
    <r>
      <rPr>
        <sz val="11"/>
        <rFont val="Times New Roman"/>
        <family val="1"/>
      </rPr>
      <t>NDC</t>
    </r>
    <r>
      <rPr>
        <sz val="11"/>
        <rFont val="ＭＳ 明朝"/>
        <family val="1"/>
        <charset val="128"/>
      </rPr>
      <t>（国が決定する貢献）における数値である。</t>
    </r>
    <phoneticPr fontId="10"/>
  </si>
  <si>
    <r>
      <rPr>
        <sz val="11"/>
        <rFont val="ＭＳ 明朝"/>
        <family val="1"/>
        <charset val="128"/>
      </rPr>
      <t>２．</t>
    </r>
    <phoneticPr fontId="10"/>
  </si>
  <si>
    <r>
      <rPr>
        <sz val="11"/>
        <rFont val="ＭＳ 明朝"/>
        <family val="1"/>
        <charset val="128"/>
      </rPr>
      <t>「</t>
    </r>
    <r>
      <rPr>
        <sz val="11"/>
        <rFont val="Times New Roman"/>
        <family val="1"/>
      </rP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GHG-bunker</t>
    </r>
    <r>
      <rPr>
        <sz val="11"/>
        <rFont val="ＭＳ 明朝"/>
        <family val="1"/>
        <charset val="128"/>
      </rPr>
      <t>」シートの国際バンカー油（国際航空・国際船舶）は国内排出量には含まれない。</t>
    </r>
    <phoneticPr fontId="10"/>
  </si>
  <si>
    <r>
      <rPr>
        <sz val="11"/>
        <rFont val="ＭＳ 明朝"/>
        <family val="1"/>
        <charset val="128"/>
      </rPr>
      <t>３．</t>
    </r>
    <r>
      <rPr>
        <sz val="11"/>
        <color theme="1"/>
        <rFont val="ＭＳ Ｐゴシック"/>
        <family val="2"/>
        <charset val="128"/>
        <scheme val="minor"/>
      </rPr>
      <t/>
    </r>
  </si>
  <si>
    <r>
      <rPr>
        <sz val="11"/>
        <rFont val="ＭＳ 明朝"/>
        <family val="1"/>
        <charset val="128"/>
      </rPr>
      <t>「電気事業法等の一部を改正する法律」（平成</t>
    </r>
    <r>
      <rPr>
        <sz val="11"/>
        <rFont val="Times New Roman"/>
        <family val="1"/>
      </rPr>
      <t>26</t>
    </r>
    <r>
      <rPr>
        <sz val="11"/>
        <rFont val="ＭＳ 明朝"/>
        <family val="1"/>
        <charset val="128"/>
      </rPr>
      <t>年法律第</t>
    </r>
    <r>
      <rPr>
        <sz val="11"/>
        <rFont val="Times New Roman"/>
        <family val="1"/>
      </rPr>
      <t>72</t>
    </r>
    <r>
      <rPr>
        <sz val="11"/>
        <rFont val="ＭＳ 明朝"/>
        <family val="1"/>
        <charset val="128"/>
      </rPr>
      <t>号）により、</t>
    </r>
    <phoneticPr fontId="10"/>
  </si>
  <si>
    <r>
      <t>2016</t>
    </r>
    <r>
      <rPr>
        <sz val="11"/>
        <rFont val="ＭＳ 明朝"/>
        <family val="1"/>
        <charset val="128"/>
      </rPr>
      <t>年</t>
    </r>
    <r>
      <rPr>
        <sz val="11"/>
        <rFont val="Times New Roman"/>
        <family val="1"/>
      </rPr>
      <t>4</t>
    </r>
    <r>
      <rPr>
        <sz val="11"/>
        <rFont val="ＭＳ 明朝"/>
        <family val="1"/>
        <charset val="128"/>
      </rPr>
      <t>月から電気の小売業への参入が全面自由化されるとともに電気事業の類型が見直された。</t>
    </r>
  </si>
  <si>
    <r>
      <rPr>
        <sz val="11"/>
        <rFont val="ＭＳ 明朝"/>
        <family val="1"/>
        <charset val="128"/>
      </rPr>
      <t>「</t>
    </r>
    <r>
      <rPr>
        <sz val="11"/>
        <rFont val="Times New Roman"/>
        <family val="1"/>
      </rPr>
      <t>3.Allocated_CO2-Sector</t>
    </r>
    <r>
      <rPr>
        <sz val="11"/>
        <rFont val="ＭＳ 明朝"/>
        <family val="1"/>
        <charset val="128"/>
      </rPr>
      <t>」シートにおける電気・熱配分後排出量では、電力や熱の生産に伴う</t>
    </r>
    <r>
      <rPr>
        <sz val="11"/>
        <rFont val="Times New Roman"/>
        <family val="1"/>
      </rPr>
      <t>CO</t>
    </r>
    <r>
      <rPr>
        <vertAlign val="subscript"/>
        <sz val="11"/>
        <rFont val="Times New Roman"/>
        <family val="1"/>
      </rPr>
      <t>2</t>
    </r>
    <r>
      <rPr>
        <sz val="11"/>
        <rFont val="ＭＳ 明朝"/>
        <family val="1"/>
        <charset val="128"/>
      </rPr>
      <t>排出量を消費側の部門に配分しているため、</t>
    </r>
    <rPh sb="38" eb="41">
      <t>ハイシュツリョウ</t>
    </rPh>
    <rPh sb="44" eb="46">
      <t>デンリョク</t>
    </rPh>
    <rPh sb="49" eb="51">
      <t>セイサン</t>
    </rPh>
    <rPh sb="63" eb="64">
      <t>ガワ</t>
    </rPh>
    <rPh sb="65" eb="67">
      <t>ブモン</t>
    </rPh>
    <phoneticPr fontId="10"/>
  </si>
  <si>
    <r>
      <rPr>
        <sz val="11"/>
        <rFont val="ＭＳ 明朝"/>
        <family val="1"/>
        <charset val="128"/>
      </rPr>
      <t>電力の小売全面自由化に関する影響は電気・熱配分前と比べて小さい。</t>
    </r>
    <phoneticPr fontId="10"/>
  </si>
  <si>
    <r>
      <rPr>
        <sz val="11"/>
        <rFont val="ＭＳ 明朝"/>
        <family val="1"/>
        <charset val="128"/>
      </rPr>
      <t>■単位に関して</t>
    </r>
    <rPh sb="1" eb="3">
      <t>タンイ</t>
    </rPh>
    <rPh sb="4" eb="5">
      <t>カン</t>
    </rPh>
    <phoneticPr fontId="10"/>
  </si>
  <si>
    <r>
      <t>10</t>
    </r>
    <r>
      <rPr>
        <vertAlign val="superscript"/>
        <sz val="11"/>
        <rFont val="Times New Roman"/>
        <family val="1"/>
      </rPr>
      <t xml:space="preserve">12 </t>
    </r>
    <r>
      <rPr>
        <sz val="11"/>
        <rFont val="Times New Roman"/>
        <family val="1"/>
      </rPr>
      <t>g</t>
    </r>
    <phoneticPr fontId="10"/>
  </si>
  <si>
    <r>
      <t>1</t>
    </r>
    <r>
      <rPr>
        <sz val="11"/>
        <rFont val="ＭＳ 明朝"/>
        <family val="1"/>
        <charset val="128"/>
      </rPr>
      <t>百万トン</t>
    </r>
    <rPh sb="1" eb="2">
      <t>ヒャク</t>
    </rPh>
    <rPh sb="2" eb="3">
      <t>マン</t>
    </rPh>
    <phoneticPr fontId="10"/>
  </si>
  <si>
    <r>
      <t>10</t>
    </r>
    <r>
      <rPr>
        <vertAlign val="superscript"/>
        <sz val="11"/>
        <rFont val="Times New Roman"/>
        <family val="1"/>
      </rPr>
      <t>9</t>
    </r>
    <r>
      <rPr>
        <sz val="11"/>
        <rFont val="Times New Roman"/>
        <family val="1"/>
      </rPr>
      <t xml:space="preserve"> g</t>
    </r>
    <phoneticPr fontId="10"/>
  </si>
  <si>
    <r>
      <t>1</t>
    </r>
    <r>
      <rPr>
        <sz val="11"/>
        <rFont val="ＭＳ 明朝"/>
        <family val="1"/>
        <charset val="128"/>
      </rPr>
      <t>千トン</t>
    </r>
    <rPh sb="1" eb="2">
      <t>セン</t>
    </rPh>
    <phoneticPr fontId="10"/>
  </si>
  <si>
    <r>
      <t>10</t>
    </r>
    <r>
      <rPr>
        <vertAlign val="superscript"/>
        <sz val="11"/>
        <rFont val="Times New Roman"/>
        <family val="1"/>
      </rPr>
      <t>6</t>
    </r>
    <r>
      <rPr>
        <sz val="11"/>
        <rFont val="Times New Roman"/>
        <family val="1"/>
      </rPr>
      <t xml:space="preserve"> g</t>
    </r>
    <phoneticPr fontId="10"/>
  </si>
  <si>
    <r>
      <t>1</t>
    </r>
    <r>
      <rPr>
        <sz val="11"/>
        <rFont val="ＭＳ 明朝"/>
        <family val="1"/>
        <charset val="128"/>
      </rPr>
      <t>トン</t>
    </r>
    <phoneticPr fontId="10"/>
  </si>
  <si>
    <r>
      <t>10</t>
    </r>
    <r>
      <rPr>
        <vertAlign val="superscript"/>
        <sz val="11"/>
        <rFont val="Times New Roman"/>
        <family val="1"/>
      </rPr>
      <t>3</t>
    </r>
    <r>
      <rPr>
        <sz val="11"/>
        <rFont val="Times New Roman"/>
        <family val="1"/>
      </rPr>
      <t xml:space="preserve"> g</t>
    </r>
    <phoneticPr fontId="10"/>
  </si>
  <si>
    <r>
      <rPr>
        <sz val="11"/>
        <rFont val="ＭＳ 明朝"/>
        <family val="1"/>
        <charset val="128"/>
      </rPr>
      <t>■地球温暖化係数（</t>
    </r>
    <r>
      <rPr>
        <sz val="11"/>
        <rFont val="Times New Roman"/>
        <family val="1"/>
      </rPr>
      <t>GWP</t>
    </r>
    <r>
      <rPr>
        <sz val="11"/>
        <rFont val="ＭＳ 明朝"/>
        <family val="1"/>
        <charset val="128"/>
      </rPr>
      <t>）</t>
    </r>
    <r>
      <rPr>
        <sz val="11"/>
        <rFont val="Times New Roman"/>
        <family val="1"/>
      </rPr>
      <t xml:space="preserve">: </t>
    </r>
    <r>
      <rPr>
        <sz val="11"/>
        <rFont val="ＭＳ 明朝"/>
        <family val="1"/>
        <charset val="128"/>
      </rPr>
      <t>時間枠＝</t>
    </r>
    <r>
      <rPr>
        <sz val="11"/>
        <rFont val="Times New Roman"/>
        <family val="1"/>
      </rPr>
      <t>100</t>
    </r>
    <r>
      <rPr>
        <sz val="11"/>
        <rFont val="ＭＳ 明朝"/>
        <family val="1"/>
        <charset val="128"/>
      </rPr>
      <t>年</t>
    </r>
    <rPh sb="1" eb="3">
      <t>チキュウ</t>
    </rPh>
    <rPh sb="3" eb="6">
      <t>オンダンカ</t>
    </rPh>
    <rPh sb="6" eb="8">
      <t>ケイスウ</t>
    </rPh>
    <rPh sb="15" eb="18">
      <t>ジカンワク</t>
    </rPh>
    <rPh sb="22" eb="23">
      <t>ネン</t>
    </rPh>
    <phoneticPr fontId="10"/>
  </si>
  <si>
    <r>
      <t>CO</t>
    </r>
    <r>
      <rPr>
        <vertAlign val="subscript"/>
        <sz val="11"/>
        <rFont val="Times New Roman"/>
        <family val="1"/>
      </rPr>
      <t>2</t>
    </r>
    <phoneticPr fontId="10"/>
  </si>
  <si>
    <r>
      <t>CH</t>
    </r>
    <r>
      <rPr>
        <vertAlign val="subscript"/>
        <sz val="11"/>
        <rFont val="Times New Roman"/>
        <family val="1"/>
      </rPr>
      <t>4</t>
    </r>
    <phoneticPr fontId="10"/>
  </si>
  <si>
    <r>
      <t>N</t>
    </r>
    <r>
      <rPr>
        <vertAlign val="subscript"/>
        <sz val="11"/>
        <rFont val="Times New Roman"/>
        <family val="1"/>
      </rPr>
      <t>2</t>
    </r>
    <r>
      <rPr>
        <sz val="11"/>
        <rFont val="Times New Roman"/>
        <family val="1"/>
      </rPr>
      <t>O</t>
    </r>
    <phoneticPr fontId="10"/>
  </si>
  <si>
    <r>
      <rPr>
        <sz val="11"/>
        <rFont val="ＭＳ 明朝"/>
        <family val="1"/>
        <charset val="128"/>
      </rPr>
      <t>出典：</t>
    </r>
    <r>
      <rPr>
        <sz val="11"/>
        <rFont val="Times New Roman"/>
        <family val="1"/>
      </rPr>
      <t>IPCC</t>
    </r>
    <r>
      <rPr>
        <sz val="11"/>
        <rFont val="ＭＳ 明朝"/>
        <family val="1"/>
        <charset val="128"/>
      </rPr>
      <t>第五次評価報告書（</t>
    </r>
    <r>
      <rPr>
        <sz val="11"/>
        <rFont val="Times New Roman"/>
        <family val="1"/>
      </rPr>
      <t>2013</t>
    </r>
    <r>
      <rPr>
        <sz val="11"/>
        <rFont val="ＭＳ 明朝"/>
        <family val="1"/>
        <charset val="128"/>
      </rPr>
      <t>）</t>
    </r>
    <rPh sb="0" eb="2">
      <t>シュッテン</t>
    </rPh>
    <rPh sb="8" eb="9">
      <t>ゴ</t>
    </rPh>
    <phoneticPr fontId="10"/>
  </si>
  <si>
    <r>
      <rPr>
        <b/>
        <sz val="11"/>
        <rFont val="ＭＳ 明朝"/>
        <family val="1"/>
        <charset val="128"/>
      </rPr>
      <t>エネルギー起源</t>
    </r>
    <rPh sb="5" eb="7">
      <t>キゲン</t>
    </rPh>
    <phoneticPr fontId="10"/>
  </si>
  <si>
    <t>産業部門</t>
    <rPh sb="0" eb="2">
      <t>サンギョウ</t>
    </rPh>
    <rPh sb="2" eb="4">
      <t>ブモン</t>
    </rPh>
    <phoneticPr fontId="10"/>
  </si>
  <si>
    <t>業務その他部門</t>
    <phoneticPr fontId="10"/>
  </si>
  <si>
    <t>運輸部門</t>
    <phoneticPr fontId="10"/>
  </si>
  <si>
    <t>家庭部門</t>
    <rPh sb="2" eb="4">
      <t>ブモン</t>
    </rPh>
    <phoneticPr fontId="10"/>
  </si>
  <si>
    <r>
      <rPr>
        <sz val="11"/>
        <rFont val="ＭＳ 明朝"/>
        <family val="1"/>
        <charset val="128"/>
      </rPr>
      <t>その他プロセスでの炭酸塩の使用</t>
    </r>
    <rPh sb="2" eb="3">
      <t>タ</t>
    </rPh>
    <rPh sb="9" eb="12">
      <t>タンサンエン</t>
    </rPh>
    <rPh sb="13" eb="15">
      <t>シヨウ</t>
    </rPh>
    <phoneticPr fontId="10"/>
  </si>
  <si>
    <r>
      <rPr>
        <sz val="11"/>
        <rFont val="ＭＳ 明朝"/>
        <family val="1"/>
        <charset val="128"/>
      </rPr>
      <t>石油化学及びカーボンブラック製造ほか</t>
    </r>
    <rPh sb="14" eb="16">
      <t>セイゾウ</t>
    </rPh>
    <phoneticPr fontId="10"/>
  </si>
  <si>
    <t>金属産業</t>
    <rPh sb="0" eb="2">
      <t>キンゾク</t>
    </rPh>
    <rPh sb="2" eb="4">
      <t>サンギョウ</t>
    </rPh>
    <phoneticPr fontId="10"/>
  </si>
  <si>
    <r>
      <rPr>
        <b/>
        <sz val="11"/>
        <rFont val="ＭＳ 明朝"/>
        <family val="1"/>
        <charset val="128"/>
      </rPr>
      <t>その他（間接</t>
    </r>
    <r>
      <rPr>
        <b/>
        <sz val="11"/>
        <rFont val="Times New Roman"/>
        <family val="1"/>
      </rPr>
      <t>CO</t>
    </r>
    <r>
      <rPr>
        <b/>
        <vertAlign val="subscript"/>
        <sz val="11"/>
        <rFont val="Times New Roman"/>
        <family val="1"/>
      </rPr>
      <t>2</t>
    </r>
    <r>
      <rPr>
        <b/>
        <sz val="11"/>
        <rFont val="ＭＳ 明朝"/>
        <family val="1"/>
        <charset val="128"/>
      </rPr>
      <t>等）</t>
    </r>
    <rPh sb="2" eb="3">
      <t>タ</t>
    </rPh>
    <rPh sb="4" eb="6">
      <t>カンセツ</t>
    </rPh>
    <rPh sb="9" eb="10">
      <t>トウ</t>
    </rPh>
    <phoneticPr fontId="10"/>
  </si>
  <si>
    <r>
      <rPr>
        <sz val="11"/>
        <rFont val="ＭＳ 明朝"/>
        <family val="1"/>
        <charset val="128"/>
      </rPr>
      <t>北海道</t>
    </r>
  </si>
  <si>
    <r>
      <rPr>
        <sz val="11"/>
        <rFont val="ＭＳ 明朝"/>
        <family val="1"/>
        <charset val="128"/>
      </rPr>
      <t>東　北</t>
    </r>
  </si>
  <si>
    <r>
      <rPr>
        <sz val="11"/>
        <rFont val="ＭＳ 明朝"/>
        <family val="1"/>
        <charset val="128"/>
      </rPr>
      <t>関　東</t>
    </r>
  </si>
  <si>
    <r>
      <rPr>
        <sz val="11"/>
        <rFont val="ＭＳ 明朝"/>
        <family val="1"/>
        <charset val="128"/>
      </rPr>
      <t>北　陸</t>
    </r>
  </si>
  <si>
    <r>
      <rPr>
        <sz val="11"/>
        <rFont val="ＭＳ 明朝"/>
        <family val="1"/>
        <charset val="128"/>
      </rPr>
      <t>東　海</t>
    </r>
  </si>
  <si>
    <r>
      <rPr>
        <sz val="11"/>
        <rFont val="ＭＳ 明朝"/>
        <family val="1"/>
        <charset val="128"/>
      </rPr>
      <t>関　西</t>
    </r>
  </si>
  <si>
    <r>
      <rPr>
        <sz val="11"/>
        <rFont val="ＭＳ 明朝"/>
        <family val="1"/>
        <charset val="128"/>
      </rPr>
      <t>中　国</t>
    </r>
  </si>
  <si>
    <r>
      <rPr>
        <sz val="11"/>
        <rFont val="ＭＳ 明朝"/>
        <family val="1"/>
        <charset val="128"/>
      </rPr>
      <t>四　国　</t>
    </r>
  </si>
  <si>
    <r>
      <rPr>
        <sz val="11"/>
        <rFont val="ＭＳ 明朝"/>
        <family val="1"/>
        <charset val="128"/>
      </rPr>
      <t>九　州</t>
    </r>
  </si>
  <si>
    <r>
      <rPr>
        <sz val="11"/>
        <rFont val="ＭＳ 明朝"/>
        <family val="1"/>
        <charset val="128"/>
      </rPr>
      <t>沖　縄</t>
    </r>
  </si>
  <si>
    <r>
      <rPr>
        <b/>
        <sz val="11"/>
        <rFont val="ＭＳ 明朝"/>
        <family val="1"/>
        <charset val="128"/>
      </rPr>
      <t>金属産業</t>
    </r>
    <rPh sb="0" eb="2">
      <t>キンゾク</t>
    </rPh>
    <rPh sb="2" eb="4">
      <t>サンギョウ</t>
    </rPh>
    <phoneticPr fontId="10"/>
  </si>
  <si>
    <r>
      <t xml:space="preserve">1.B.1. </t>
    </r>
    <r>
      <rPr>
        <sz val="11"/>
        <rFont val="ＭＳ 明朝"/>
        <family val="1"/>
        <charset val="128"/>
      </rPr>
      <t>固体燃料</t>
    </r>
    <rPh sb="7" eb="11">
      <t>コタイネンリョウ</t>
    </rPh>
    <phoneticPr fontId="10"/>
  </si>
  <si>
    <r>
      <t xml:space="preserve">1.B.2. </t>
    </r>
    <r>
      <rPr>
        <sz val="11"/>
        <rFont val="ＭＳ 明朝"/>
        <family val="1"/>
        <charset val="128"/>
      </rPr>
      <t>石油・天然ガス等</t>
    </r>
    <rPh sb="7" eb="9">
      <t>セキユ</t>
    </rPh>
    <rPh sb="10" eb="12">
      <t>テンネン</t>
    </rPh>
    <rPh sb="14" eb="15">
      <t>トウ</t>
    </rPh>
    <phoneticPr fontId="10"/>
  </si>
  <si>
    <r>
      <t xml:space="preserve">2.C. </t>
    </r>
    <r>
      <rPr>
        <sz val="11"/>
        <rFont val="ＭＳ 明朝"/>
        <family val="1"/>
        <charset val="128"/>
      </rPr>
      <t>金属産業</t>
    </r>
    <rPh sb="7" eb="9">
      <t>サンギョウ</t>
    </rPh>
    <phoneticPr fontId="10"/>
  </si>
  <si>
    <r>
      <t xml:space="preserve">3.F. </t>
    </r>
    <r>
      <rPr>
        <sz val="11"/>
        <rFont val="ＭＳ 明朝"/>
        <family val="1"/>
        <charset val="128"/>
      </rPr>
      <t>農作物残さの野焼き</t>
    </r>
    <rPh sb="5" eb="8">
      <t>ノウサクモツ</t>
    </rPh>
    <rPh sb="8" eb="9">
      <t>ザン</t>
    </rPh>
    <rPh sb="11" eb="13">
      <t>ノヤ</t>
    </rPh>
    <phoneticPr fontId="10"/>
  </si>
  <si>
    <r>
      <t xml:space="preserve">2.G. </t>
    </r>
    <r>
      <rPr>
        <sz val="11"/>
        <rFont val="ＭＳ 明朝"/>
        <family val="1"/>
        <charset val="128"/>
      </rPr>
      <t>その他製品の製造及び使用</t>
    </r>
    <rPh sb="7" eb="8">
      <t>タ</t>
    </rPh>
    <rPh sb="8" eb="10">
      <t>セイヒン</t>
    </rPh>
    <rPh sb="11" eb="14">
      <t>セイゾウオヨ</t>
    </rPh>
    <rPh sb="15" eb="17">
      <t>シヨウ</t>
    </rPh>
    <phoneticPr fontId="10"/>
  </si>
  <si>
    <r>
      <t xml:space="preserve">2.C. </t>
    </r>
    <r>
      <rPr>
        <sz val="11"/>
        <rFont val="ＭＳ 明朝"/>
        <family val="1"/>
        <charset val="128"/>
      </rPr>
      <t>金属産業</t>
    </r>
    <rPh sb="5" eb="7">
      <t>キンゾク</t>
    </rPh>
    <rPh sb="7" eb="9">
      <t>サンギョウ</t>
    </rPh>
    <phoneticPr fontId="10"/>
  </si>
  <si>
    <r>
      <t xml:space="preserve">3.H. </t>
    </r>
    <r>
      <rPr>
        <sz val="11"/>
        <rFont val="ＭＳ 明朝"/>
        <family val="1"/>
        <charset val="128"/>
      </rPr>
      <t>尿素施用</t>
    </r>
    <rPh sb="5" eb="7">
      <t>ニョウソ</t>
    </rPh>
    <rPh sb="7" eb="9">
      <t>セヨウ</t>
    </rPh>
    <phoneticPr fontId="10"/>
  </si>
  <si>
    <t>Other (Utilization of Carbonated Gas, etc.)</t>
    <phoneticPr fontId="10"/>
  </si>
  <si>
    <r>
      <t xml:space="preserve"> </t>
    </r>
    <r>
      <rPr>
        <sz val="11"/>
        <rFont val="ＭＳ 明朝"/>
        <family val="1"/>
        <charset val="128"/>
      </rPr>
      <t>農作物残さの野焼き</t>
    </r>
    <rPh sb="1" eb="4">
      <t>ノウサクモツ</t>
    </rPh>
    <rPh sb="4" eb="5">
      <t>ザン</t>
    </rPh>
    <rPh sb="7" eb="9">
      <t>ノヤ</t>
    </rPh>
    <phoneticPr fontId="10"/>
  </si>
  <si>
    <t>2.H. Other (Utilization of Carbonated Gas, etc.)</t>
    <phoneticPr fontId="10"/>
  </si>
  <si>
    <t>Heat Supply</t>
    <phoneticPr fontId="10"/>
  </si>
  <si>
    <t>Power Generation</t>
    <phoneticPr fontId="10"/>
  </si>
  <si>
    <r>
      <rPr>
        <sz val="11"/>
        <rFont val="ＭＳ 明朝"/>
        <family val="1"/>
        <charset val="128"/>
      </rPr>
      <t>これに伴い、</t>
    </r>
    <r>
      <rPr>
        <sz val="11"/>
        <rFont val="Times New Roman"/>
        <family val="1"/>
      </rPr>
      <t>2015</t>
    </r>
    <r>
      <rPr>
        <sz val="11"/>
        <rFont val="ＭＳ 明朝"/>
        <family val="1"/>
        <charset val="128"/>
      </rPr>
      <t>年度まで産業部門や業務その他部門（第３次産業）に計上されていた自家用発電の</t>
    </r>
    <rPh sb="24" eb="26">
      <t>ブモン</t>
    </rPh>
    <phoneticPr fontId="10"/>
  </si>
  <si>
    <t>シェア</t>
    <phoneticPr fontId="10"/>
  </si>
  <si>
    <t>その他（炭酸ガスの利用等）</t>
    <rPh sb="4" eb="6">
      <t>タンサン</t>
    </rPh>
    <rPh sb="9" eb="11">
      <t>リヨウ</t>
    </rPh>
    <rPh sb="11" eb="12">
      <t>ナド</t>
    </rPh>
    <phoneticPr fontId="10"/>
  </si>
  <si>
    <r>
      <t xml:space="preserve">2.H. </t>
    </r>
    <r>
      <rPr>
        <sz val="11"/>
        <rFont val="ＭＳ 明朝"/>
        <family val="1"/>
        <charset val="128"/>
      </rPr>
      <t>その他（炭酸ガスの利用等）</t>
    </r>
    <rPh sb="7" eb="8">
      <t>タ</t>
    </rPh>
    <rPh sb="9" eb="11">
      <t>タンサン</t>
    </rPh>
    <rPh sb="14" eb="16">
      <t>リヨウ</t>
    </rPh>
    <rPh sb="16" eb="17">
      <t>ナド</t>
    </rPh>
    <phoneticPr fontId="10"/>
  </si>
  <si>
    <r>
      <t>CO</t>
    </r>
    <r>
      <rPr>
        <b/>
        <vertAlign val="subscript"/>
        <sz val="16"/>
        <rFont val="Times New Roman"/>
        <family val="1"/>
      </rPr>
      <t xml:space="preserve">2 </t>
    </r>
    <r>
      <rPr>
        <b/>
        <sz val="16"/>
        <rFont val="ＭＳ 明朝"/>
        <family val="1"/>
        <charset val="128"/>
      </rPr>
      <t>の部門別排出量【電気・熱配分前】</t>
    </r>
    <phoneticPr fontId="10"/>
  </si>
  <si>
    <r>
      <t>2022</t>
    </r>
    <r>
      <rPr>
        <sz val="11"/>
        <rFont val="ＭＳ 明朝"/>
        <family val="1"/>
        <charset val="128"/>
      </rPr>
      <t>年度排出量：</t>
    </r>
    <rPh sb="4" eb="6">
      <t>ネンド</t>
    </rPh>
    <rPh sb="6" eb="8">
      <t>ハイシュツ</t>
    </rPh>
    <rPh sb="8" eb="9">
      <t>リョウ</t>
    </rPh>
    <phoneticPr fontId="10"/>
  </si>
  <si>
    <t>－</t>
    <phoneticPr fontId="10"/>
  </si>
  <si>
    <t xml:space="preserve">FY2022 emissions: </t>
    <phoneticPr fontId="10"/>
  </si>
  <si>
    <t>Comparison to FY2022 emissions</t>
    <phoneticPr fontId="10"/>
  </si>
  <si>
    <r>
      <t>CO</t>
    </r>
    <r>
      <rPr>
        <b/>
        <vertAlign val="subscript"/>
        <sz val="16"/>
        <rFont val="Times New Roman"/>
        <family val="1"/>
      </rPr>
      <t>2</t>
    </r>
    <r>
      <rPr>
        <b/>
        <sz val="16"/>
        <rFont val="Times New Roman"/>
        <family val="1"/>
      </rPr>
      <t xml:space="preserve"> emissions by sector</t>
    </r>
    <phoneticPr fontId="10"/>
  </si>
  <si>
    <r>
      <t>The indirect CO</t>
    </r>
    <r>
      <rPr>
        <vertAlign val="subscript"/>
        <sz val="11"/>
        <rFont val="Times New Roman"/>
        <family val="1"/>
      </rPr>
      <t>2</t>
    </r>
    <r>
      <rPr>
        <sz val="11"/>
        <rFont val="Times New Roman"/>
        <family val="1"/>
      </rPr>
      <t xml:space="preserve"> does not mean the</t>
    </r>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 which were called "indirect emissions" until November 2015.</t>
    </r>
    <phoneticPr fontId="10"/>
  </si>
  <si>
    <t>Summary of GHG emissions and removals</t>
    <phoneticPr fontId="10"/>
  </si>
  <si>
    <r>
      <t>Allocated CO</t>
    </r>
    <r>
      <rPr>
        <u/>
        <vertAlign val="subscript"/>
        <sz val="11"/>
        <color rgb="FF0000FF"/>
        <rFont val="Times New Roman"/>
        <family val="1"/>
      </rPr>
      <t>2</t>
    </r>
    <r>
      <rPr>
        <u/>
        <sz val="11"/>
        <color rgb="FF0000FF"/>
        <rFont val="Times New Roman"/>
        <family val="1"/>
      </rPr>
      <t xml:space="preserve"> emissions by sector  (with allocation of CO</t>
    </r>
    <r>
      <rPr>
        <u/>
        <vertAlign val="subscript"/>
        <sz val="11"/>
        <color rgb="FF0000FF"/>
        <rFont val="Times New Roman"/>
        <family val="1"/>
      </rPr>
      <t>2</t>
    </r>
    <r>
      <rPr>
        <u/>
        <sz val="11"/>
        <color rgb="FF0000FF"/>
        <rFont val="Times New Roman"/>
        <family val="1"/>
      </rPr>
      <t xml:space="preserve"> emissions from power generation and steam generation to each sector)</t>
    </r>
    <phoneticPr fontId="10"/>
  </si>
  <si>
    <r>
      <t>Breakdown of CO</t>
    </r>
    <r>
      <rPr>
        <u/>
        <vertAlign val="subscript"/>
        <sz val="11"/>
        <color rgb="FF0000FF"/>
        <rFont val="Times New Roman"/>
        <family val="1"/>
      </rPr>
      <t>2</t>
    </r>
    <r>
      <rPr>
        <u/>
        <sz val="11"/>
        <color rgb="FF0000FF"/>
        <rFont val="Times New Roman"/>
        <family val="1"/>
      </rPr>
      <t xml:space="preserve"> emissions (Share of Unallocated and Allocated emissions)</t>
    </r>
    <phoneticPr fontId="10"/>
  </si>
  <si>
    <r>
      <t>CH</t>
    </r>
    <r>
      <rPr>
        <u/>
        <vertAlign val="subscript"/>
        <sz val="11"/>
        <color rgb="FF0000FF"/>
        <rFont val="Times New Roman"/>
        <family val="1"/>
      </rPr>
      <t xml:space="preserve">4 </t>
    </r>
    <r>
      <rPr>
        <u/>
        <sz val="11"/>
        <color rgb="FF0000FF"/>
        <rFont val="Times New Roman"/>
        <family val="1"/>
      </rPr>
      <t>emissions</t>
    </r>
    <phoneticPr fontId="10"/>
  </si>
  <si>
    <r>
      <t>N</t>
    </r>
    <r>
      <rPr>
        <u/>
        <vertAlign val="subscript"/>
        <sz val="11"/>
        <color rgb="FF0000FF"/>
        <rFont val="Times New Roman"/>
        <family val="1"/>
      </rPr>
      <t>2</t>
    </r>
    <r>
      <rPr>
        <u/>
        <sz val="11"/>
        <color rgb="FF0000FF"/>
        <rFont val="Times New Roman"/>
        <family val="1"/>
      </rPr>
      <t>O emissions</t>
    </r>
    <phoneticPr fontId="10"/>
  </si>
  <si>
    <r>
      <t>F-gas (HFCs, PFCs, SF</t>
    </r>
    <r>
      <rPr>
        <u/>
        <vertAlign val="subscript"/>
        <sz val="11"/>
        <color rgb="FF0000FF"/>
        <rFont val="Times New Roman"/>
        <family val="1"/>
      </rPr>
      <t>6</t>
    </r>
    <r>
      <rPr>
        <u/>
        <sz val="11"/>
        <color rgb="FF0000FF"/>
        <rFont val="Times New Roman"/>
        <family val="1"/>
      </rPr>
      <t>, NF</t>
    </r>
    <r>
      <rPr>
        <u/>
        <vertAlign val="subscript"/>
        <sz val="11"/>
        <color rgb="FF0000FF"/>
        <rFont val="Times New Roman"/>
        <family val="1"/>
      </rPr>
      <t>3</t>
    </r>
    <r>
      <rPr>
        <u/>
        <sz val="11"/>
        <color rgb="FF0000FF"/>
        <rFont val="Times New Roman"/>
        <family val="1"/>
      </rPr>
      <t>) emissions</t>
    </r>
    <phoneticPr fontId="10"/>
  </si>
  <si>
    <r>
      <t>Household CO</t>
    </r>
    <r>
      <rPr>
        <u/>
        <vertAlign val="subscript"/>
        <sz val="11"/>
        <color rgb="FF0000FF"/>
        <rFont val="Times New Roman"/>
        <family val="1"/>
      </rPr>
      <t>2</t>
    </r>
    <r>
      <rPr>
        <u/>
        <sz val="11"/>
        <color rgb="FF0000FF"/>
        <rFont val="Times New Roman"/>
        <family val="1"/>
      </rPr>
      <t xml:space="preserve"> emissions (per household) </t>
    </r>
    <phoneticPr fontId="10"/>
  </si>
  <si>
    <r>
      <t>Household CO</t>
    </r>
    <r>
      <rPr>
        <u/>
        <vertAlign val="subscript"/>
        <sz val="11"/>
        <color rgb="FF0000FF"/>
        <rFont val="Times New Roman"/>
        <family val="1"/>
      </rPr>
      <t>2</t>
    </r>
    <r>
      <rPr>
        <u/>
        <sz val="11"/>
        <color rgb="FF0000FF"/>
        <rFont val="Times New Roman"/>
        <family val="1"/>
      </rPr>
      <t xml:space="preserve"> emissions (per capita)</t>
    </r>
    <phoneticPr fontId="10"/>
  </si>
  <si>
    <r>
      <rPr>
        <u/>
        <sz val="11"/>
        <color rgb="FF0000FF"/>
        <rFont val="ＭＳ 明朝"/>
        <family val="1"/>
        <charset val="128"/>
      </rPr>
      <t>注意事項／単位／地球温暖化係数</t>
    </r>
    <rPh sb="5" eb="7">
      <t>タンイ</t>
    </rPh>
    <rPh sb="8" eb="10">
      <t>チキュウ</t>
    </rPh>
    <rPh sb="10" eb="13">
      <t>オンダンカ</t>
    </rPh>
    <rPh sb="13" eb="15">
      <t>ケイスウ</t>
    </rPh>
    <phoneticPr fontId="10"/>
  </si>
  <si>
    <r>
      <rPr>
        <sz val="11"/>
        <rFont val="ＭＳ 明朝"/>
        <family val="1"/>
        <charset val="128"/>
      </rPr>
      <t>■</t>
    </r>
    <r>
      <rPr>
        <sz val="11"/>
        <rFont val="Times New Roman"/>
        <family val="1"/>
      </rPr>
      <t>Regarding CO</t>
    </r>
    <r>
      <rPr>
        <vertAlign val="subscript"/>
        <sz val="11"/>
        <rFont val="Times New Roman"/>
        <family val="1"/>
      </rPr>
      <t>2</t>
    </r>
    <r>
      <rPr>
        <sz val="11"/>
        <rFont val="Times New Roman"/>
        <family val="1"/>
      </rPr>
      <t xml:space="preserve"> emission sources (sectors/categories)</t>
    </r>
    <phoneticPr fontId="10"/>
  </si>
  <si>
    <r>
      <t>Energy-related CO</t>
    </r>
    <r>
      <rPr>
        <b/>
        <u/>
        <vertAlign val="subscript"/>
        <sz val="11"/>
        <rFont val="Times New Roman"/>
        <family val="1"/>
      </rPr>
      <t>2</t>
    </r>
    <phoneticPr fontId="10"/>
  </si>
  <si>
    <r>
      <t>CO</t>
    </r>
    <r>
      <rPr>
        <vertAlign val="subscript"/>
        <sz val="11"/>
        <rFont val="Times New Roman"/>
        <family val="1"/>
      </rPr>
      <t>2</t>
    </r>
    <r>
      <rPr>
        <sz val="11"/>
        <rFont val="Times New Roman"/>
        <family val="1"/>
      </rPr>
      <t xml:space="preserve"> emissions from fossil fuel combustion are shown in sectors (and subdivided sectors), which follow the “General Energy Statistics”.</t>
    </r>
    <phoneticPr fontId="10"/>
  </si>
  <si>
    <r>
      <t>Furthermore, CO</t>
    </r>
    <r>
      <rPr>
        <vertAlign val="subscript"/>
        <sz val="11"/>
        <rFont val="Times New Roman"/>
        <family val="1"/>
      </rPr>
      <t>2</t>
    </r>
    <r>
      <rPr>
        <sz val="11"/>
        <rFont val="Times New Roman"/>
        <family val="1"/>
      </rPr>
      <t xml:space="preserve"> emissions are shown in two ways; one is </t>
    </r>
    <r>
      <rPr>
        <sz val="11"/>
        <rFont val="ＭＳ 明朝"/>
        <family val="1"/>
        <charset val="128"/>
      </rPr>
      <t>【</t>
    </r>
    <r>
      <rPr>
        <sz val="11"/>
        <rFont val="Times New Roman"/>
        <family val="1"/>
      </rPr>
      <t>Unallocated emissions</t>
    </r>
    <r>
      <rPr>
        <sz val="11"/>
        <rFont val="ＭＳ 明朝"/>
        <family val="1"/>
        <charset val="128"/>
      </rPr>
      <t>】</t>
    </r>
    <r>
      <rPr>
        <sz val="11"/>
        <rFont val="Times New Roman"/>
        <family val="1"/>
      </rPr>
      <t xml:space="preserve"> and the other is </t>
    </r>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 xml:space="preserve">. </t>
    </r>
    <phoneticPr fontId="10"/>
  </si>
  <si>
    <r>
      <rPr>
        <sz val="11"/>
        <rFont val="ＭＳ 明朝"/>
        <family val="1"/>
        <charset val="128"/>
      </rPr>
      <t>【</t>
    </r>
    <r>
      <rPr>
        <sz val="11"/>
        <rFont val="Times New Roman"/>
        <family val="1"/>
      </rPr>
      <t>Unallocated emissions</t>
    </r>
    <r>
      <rPr>
        <sz val="11"/>
        <rFont val="ＭＳ 明朝"/>
        <family val="1"/>
        <charset val="128"/>
      </rPr>
      <t>】</t>
    </r>
    <r>
      <rPr>
        <sz val="11"/>
        <rFont val="Times New Roman"/>
        <family val="1"/>
      </rPr>
      <t>deal with the CO</t>
    </r>
    <r>
      <rPr>
        <vertAlign val="subscript"/>
        <sz val="11"/>
        <rFont val="Times New Roman"/>
        <family val="1"/>
      </rPr>
      <t>2</t>
    </r>
    <r>
      <rPr>
        <sz val="11"/>
        <rFont val="Times New Roman"/>
        <family val="1"/>
      </rPr>
      <t xml:space="preserve"> emissions from electricity and heat generation as the emissions from those entities.</t>
    </r>
    <phoneticPr fontId="10"/>
  </si>
  <si>
    <t xml:space="preserve">(*The emissions from power generation by electric power companies and steam generation by heat suppliers are accounted for under energy transformation sector, 
</t>
    <phoneticPr fontId="10"/>
  </si>
  <si>
    <t>and the emissions from autoproducers are accounted for under the industry sector and the commercial and other sector. )</t>
    <phoneticPr fontId="10"/>
  </si>
  <si>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indicate the CO</t>
    </r>
    <r>
      <rPr>
        <vertAlign val="subscript"/>
        <sz val="11"/>
        <rFont val="Times New Roman"/>
        <family val="1"/>
      </rPr>
      <t>2</t>
    </r>
    <r>
      <rPr>
        <sz val="11"/>
        <rFont val="Times New Roman"/>
        <family val="1"/>
      </rPr>
      <t xml:space="preserve"> emissions with allocation  from power generation and steam generation to each sector in proportion to the consumption of electricity and heat.</t>
    </r>
    <phoneticPr fontId="10"/>
  </si>
  <si>
    <r>
      <t>Non energy-related CO</t>
    </r>
    <r>
      <rPr>
        <b/>
        <u/>
        <vertAlign val="subscript"/>
        <sz val="11"/>
        <rFont val="Times New Roman"/>
        <family val="1"/>
      </rPr>
      <t>2</t>
    </r>
    <phoneticPr fontId="10"/>
  </si>
  <si>
    <r>
      <t xml:space="preserve"> Non energy-related CO</t>
    </r>
    <r>
      <rPr>
        <vertAlign val="subscript"/>
        <sz val="11"/>
        <rFont val="Times New Roman"/>
        <family val="1"/>
      </rPr>
      <t>2</t>
    </r>
    <r>
      <rPr>
        <sz val="11"/>
        <rFont val="Times New Roman"/>
        <family val="1"/>
      </rPr>
      <t xml:space="preserve"> refers to the CO</t>
    </r>
    <r>
      <rPr>
        <vertAlign val="subscript"/>
        <sz val="11"/>
        <rFont val="Times New Roman"/>
        <family val="1"/>
      </rPr>
      <t>2</t>
    </r>
    <r>
      <rPr>
        <sz val="11"/>
        <rFont val="Times New Roman"/>
        <family val="1"/>
      </rPr>
      <t xml:space="preserve"> emissions from sources other than fossil fuel combustion. The main emission sources are  from  industrial processes and product use, </t>
    </r>
    <phoneticPr fontId="10"/>
  </si>
  <si>
    <r>
      <t>and the waste sector (including waste for energy purposes). Other also includes indirect CO</t>
    </r>
    <r>
      <rPr>
        <vertAlign val="subscript"/>
        <sz val="11"/>
        <rFont val="Times New Roman"/>
        <family val="1"/>
      </rPr>
      <t>2</t>
    </r>
    <r>
      <rPr>
        <sz val="11"/>
        <rFont val="Times New Roman"/>
        <family val="1"/>
      </rPr>
      <t>, the emissions from the agriculture sector, and fugitive emissions from fuel.</t>
    </r>
    <phoneticPr fontId="10"/>
  </si>
  <si>
    <r>
      <rPr>
        <sz val="11"/>
        <rFont val="ＭＳ 明朝"/>
        <family val="1"/>
        <charset val="128"/>
      </rPr>
      <t>＃</t>
    </r>
    <r>
      <rPr>
        <sz val="11"/>
        <rFont val="Times New Roman"/>
        <family val="1"/>
      </rPr>
      <t xml:space="preserve"> Indirect CO</t>
    </r>
    <r>
      <rPr>
        <vertAlign val="subscript"/>
        <sz val="11"/>
        <rFont val="Times New Roman"/>
        <family val="1"/>
      </rPr>
      <t>2</t>
    </r>
    <phoneticPr fontId="10"/>
  </si>
  <si>
    <r>
      <rPr>
        <sz val="11"/>
        <rFont val="ＭＳ 明朝"/>
        <family val="1"/>
        <charset val="128"/>
      </rPr>
      <t>■</t>
    </r>
    <r>
      <rPr>
        <sz val="11"/>
        <rFont val="Times New Roman"/>
        <family val="1"/>
      </rPr>
      <t>Notes</t>
    </r>
    <phoneticPr fontId="10"/>
  </si>
  <si>
    <t>categories under the electric power industry were reclassified with the full liberalization of electricity retail sales in April 2016.</t>
    <phoneticPr fontId="10"/>
  </si>
  <si>
    <r>
      <t>Since then, a part of CO</t>
    </r>
    <r>
      <rPr>
        <vertAlign val="subscript"/>
        <sz val="11"/>
        <rFont val="Times New Roman"/>
        <family val="1"/>
      </rPr>
      <t>2</t>
    </r>
    <r>
      <rPr>
        <sz val="11"/>
        <rFont val="Times New Roman"/>
        <family val="1"/>
      </rPr>
      <t xml:space="preserve"> emissions from autoproducers in the industry sector and the commercial and other sector in the previous classification </t>
    </r>
    <phoneticPr fontId="10"/>
  </si>
  <si>
    <t xml:space="preserve">has been allocated to those from power generation in energy transformation sector, and consequently, </t>
    <phoneticPr fontId="10"/>
  </si>
  <si>
    <r>
      <t>unallocated CO</t>
    </r>
    <r>
      <rPr>
        <vertAlign val="subscript"/>
        <sz val="11"/>
        <rFont val="Times New Roman"/>
        <family val="1"/>
      </rPr>
      <t>2</t>
    </r>
    <r>
      <rPr>
        <sz val="11"/>
        <rFont val="Times New Roman"/>
        <family val="1"/>
      </rPr>
      <t xml:space="preserve"> emissions from these sectors in sheet “2.CO2-Sector” changed between FY2015 and FY2016 in a discontinuous manner.</t>
    </r>
    <phoneticPr fontId="10"/>
  </si>
  <si>
    <r>
      <t>Meanwhile, changes in allocated CO</t>
    </r>
    <r>
      <rPr>
        <vertAlign val="subscript"/>
        <sz val="11"/>
        <rFont val="Times New Roman"/>
        <family val="1"/>
      </rPr>
      <t>2</t>
    </r>
    <r>
      <rPr>
        <sz val="11"/>
        <rFont val="Times New Roman"/>
        <family val="1"/>
      </rPr>
      <t xml:space="preserve"> emissions from these sectors in sheet “3.Allocated_CO2-Sector” were less affected by the act amendment than unallocated CO</t>
    </r>
    <r>
      <rPr>
        <vertAlign val="subscript"/>
        <sz val="11"/>
        <rFont val="Times New Roman"/>
        <family val="1"/>
      </rPr>
      <t>2</t>
    </r>
    <r>
      <rPr>
        <sz val="11"/>
        <rFont val="Times New Roman"/>
        <family val="1"/>
      </rPr>
      <t xml:space="preserve"> emissions above </t>
    </r>
    <phoneticPr fontId="10"/>
  </si>
  <si>
    <r>
      <t>because that part of CO</t>
    </r>
    <r>
      <rPr>
        <vertAlign val="subscript"/>
        <sz val="11"/>
        <rFont val="Times New Roman"/>
        <family val="1"/>
      </rPr>
      <t>2</t>
    </r>
    <r>
      <rPr>
        <sz val="11"/>
        <rFont val="Times New Roman"/>
        <family val="1"/>
      </rPr>
      <t xml:space="preserve"> emissions are allocated to the sectors that consumed electricity and heat.</t>
    </r>
    <phoneticPr fontId="10"/>
  </si>
  <si>
    <r>
      <t>2024</t>
    </r>
    <r>
      <rPr>
        <sz val="11"/>
        <rFont val="ＭＳ 明朝"/>
        <family val="1"/>
        <charset val="128"/>
      </rPr>
      <t>年</t>
    </r>
    <r>
      <rPr>
        <sz val="11"/>
        <rFont val="Times New Roman"/>
        <family val="1"/>
      </rPr>
      <t>4</t>
    </r>
    <r>
      <rPr>
        <sz val="11"/>
        <rFont val="ＭＳ 明朝"/>
        <family val="1"/>
        <charset val="128"/>
      </rPr>
      <t>月</t>
    </r>
    <rPh sb="4" eb="5">
      <t>ネン</t>
    </rPh>
    <rPh sb="6" eb="7">
      <t>ガツ</t>
    </rPh>
    <phoneticPr fontId="10"/>
  </si>
  <si>
    <r>
      <rPr>
        <u/>
        <sz val="11"/>
        <color indexed="12"/>
        <rFont val="ＭＳ 明朝"/>
        <family val="1"/>
        <charset val="128"/>
      </rPr>
      <t>一人当たり</t>
    </r>
    <r>
      <rPr>
        <u/>
        <sz val="11"/>
        <color indexed="12"/>
        <rFont val="Times New Roman"/>
        <family val="1"/>
      </rPr>
      <t>GHG</t>
    </r>
    <r>
      <rPr>
        <u/>
        <sz val="11"/>
        <color indexed="12"/>
        <rFont val="ＭＳ 明朝"/>
        <family val="1"/>
        <charset val="128"/>
      </rPr>
      <t>排出量</t>
    </r>
    <rPh sb="0" eb="2">
      <t>ヒトリ</t>
    </rPh>
    <rPh sb="1" eb="2">
      <t>ニン</t>
    </rPh>
    <rPh sb="8" eb="11">
      <t>ハイシュツリョウ</t>
    </rPh>
    <phoneticPr fontId="10"/>
  </si>
  <si>
    <r>
      <t>GDP</t>
    </r>
    <r>
      <rPr>
        <u/>
        <sz val="11"/>
        <color indexed="12"/>
        <rFont val="ＭＳ 明朝"/>
        <family val="1"/>
        <charset val="128"/>
      </rPr>
      <t>当たり</t>
    </r>
    <r>
      <rPr>
        <u/>
        <sz val="11"/>
        <color indexed="12"/>
        <rFont val="Times New Roman"/>
        <family val="1"/>
      </rPr>
      <t>GHG</t>
    </r>
    <r>
      <rPr>
        <u/>
        <sz val="11"/>
        <color indexed="12"/>
        <rFont val="ＭＳ 明朝"/>
        <family val="1"/>
        <charset val="128"/>
      </rPr>
      <t>排出量</t>
    </r>
    <rPh sb="9" eb="11">
      <t>ハイシュツ</t>
    </rPh>
    <rPh sb="11" eb="12">
      <t>リョウ</t>
    </rPh>
    <phoneticPr fontId="10"/>
  </si>
  <si>
    <r>
      <rPr>
        <sz val="11"/>
        <rFont val="ＭＳ 明朝"/>
        <family val="1"/>
        <charset val="128"/>
      </rPr>
      <t>【電気・熱配分前排出量】と【電気・熱配分後排出量】の二通りの値があり、両者の違いは、電力や熱の生産のための化石燃料の燃焼による排出量を、</t>
    </r>
    <rPh sb="35" eb="37">
      <t>リョウシャ</t>
    </rPh>
    <rPh sb="38" eb="39">
      <t>チガ</t>
    </rPh>
    <rPh sb="42" eb="44">
      <t>デンリョク</t>
    </rPh>
    <rPh sb="45" eb="46">
      <t>ネツ</t>
    </rPh>
    <rPh sb="47" eb="49">
      <t>セイサン</t>
    </rPh>
    <phoneticPr fontId="10"/>
  </si>
  <si>
    <r>
      <rPr>
        <sz val="11"/>
        <rFont val="ＭＳ 明朝"/>
        <family val="1"/>
        <charset val="128"/>
      </rPr>
      <t xml:space="preserve">【電気・熱配分前排出量】は、電力や熱の生産に伴う排出量を、その電力や熱の生産者からの排出として計上した値。
</t>
    </r>
    <rPh sb="14" eb="16">
      <t>デンリョク</t>
    </rPh>
    <rPh sb="48" eb="49">
      <t>ジョウ</t>
    </rPh>
    <phoneticPr fontId="10"/>
  </si>
  <si>
    <r>
      <rPr>
        <sz val="11"/>
        <rFont val="ＭＳ 明朝"/>
        <family val="1"/>
        <charset val="128"/>
      </rPr>
      <t>自家用蒸気発生に伴う排出量は産業または業務その他部門に計上。）</t>
    </r>
    <phoneticPr fontId="10"/>
  </si>
  <si>
    <r>
      <rPr>
        <sz val="11"/>
        <rFont val="ＭＳ 明朝"/>
        <family val="1"/>
        <charset val="128"/>
      </rPr>
      <t>【電気・熱配分後排出量】は、電力や熱の生産に伴う排出量を、電力や熱の消費量に応じて各部門に配分した後の値。</t>
    </r>
    <rPh sb="14" eb="16">
      <t>デンリョク</t>
    </rPh>
    <rPh sb="41" eb="42">
      <t>カク</t>
    </rPh>
    <phoneticPr fontId="10"/>
  </si>
  <si>
    <r>
      <t>CO</t>
    </r>
    <r>
      <rPr>
        <vertAlign val="subscript"/>
        <sz val="11"/>
        <rFont val="Times New Roman"/>
        <family val="1"/>
      </rPr>
      <t>2</t>
    </r>
    <r>
      <rPr>
        <sz val="11"/>
        <rFont val="ＭＳ 明朝"/>
        <family val="1"/>
        <charset val="128"/>
      </rPr>
      <t>排出量の一部が、エネルギー転換部門内の事業用発電の項目に移行したため、</t>
    </r>
    <phoneticPr fontId="10"/>
  </si>
  <si>
    <r>
      <t>Reference : the IPCC F</t>
    </r>
    <r>
      <rPr>
        <sz val="11"/>
        <color rgb="FF000000"/>
        <rFont val="Times New Roman"/>
        <family val="1"/>
      </rPr>
      <t>if</t>
    </r>
    <r>
      <rPr>
        <sz val="11"/>
        <color indexed="8"/>
        <rFont val="Times New Roman"/>
        <family val="1"/>
      </rPr>
      <t>th Assessment Report (2013)</t>
    </r>
    <phoneticPr fontId="10"/>
  </si>
  <si>
    <t># Until April 2023, GWPs from the IPCC Fourth Assessment Report (2007) were used.</t>
    <phoneticPr fontId="10"/>
  </si>
  <si>
    <t>Power Plants, Oil Refineries, etc.</t>
    <phoneticPr fontId="10"/>
  </si>
  <si>
    <t xml:space="preserve">Commercial and Other </t>
    <phoneticPr fontId="10"/>
  </si>
  <si>
    <t>Transport</t>
    <phoneticPr fontId="10"/>
  </si>
  <si>
    <t>Mineral Industry</t>
    <phoneticPr fontId="10"/>
  </si>
  <si>
    <r>
      <t>Non-energy-related CO</t>
    </r>
    <r>
      <rPr>
        <b/>
        <vertAlign val="subscript"/>
        <sz val="11"/>
        <rFont val="Times New Roman"/>
        <family val="1"/>
      </rPr>
      <t>2</t>
    </r>
    <phoneticPr fontId="10"/>
  </si>
  <si>
    <t>Ammonia Production</t>
    <phoneticPr fontId="10"/>
  </si>
  <si>
    <t>Industry</t>
    <phoneticPr fontId="10"/>
  </si>
  <si>
    <t>Commercial and Other</t>
    <phoneticPr fontId="10"/>
  </si>
  <si>
    <t>Energy Transformation
(Power Plants, Oil Refineries, etc.)</t>
    <phoneticPr fontId="10"/>
  </si>
  <si>
    <t>情報通信・運輸郵便・電気ガス熱水道業</t>
    <rPh sb="0" eb="2">
      <t>ジョウホウ</t>
    </rPh>
    <rPh sb="2" eb="4">
      <t>ツウシン</t>
    </rPh>
    <rPh sb="5" eb="7">
      <t>ウンユ</t>
    </rPh>
    <rPh sb="7" eb="9">
      <t>ユウビン</t>
    </rPh>
    <rPh sb="14" eb="15">
      <t>ネツ</t>
    </rPh>
    <phoneticPr fontId="10"/>
  </si>
  <si>
    <r>
      <rPr>
        <b/>
        <sz val="11"/>
        <rFont val="ＭＳ 明朝"/>
        <family val="1"/>
        <charset val="128"/>
      </rPr>
      <t>産業部門</t>
    </r>
    <rPh sb="0" eb="2">
      <t>サンギョウ</t>
    </rPh>
    <rPh sb="2" eb="4">
      <t>ブモン</t>
    </rPh>
    <phoneticPr fontId="10"/>
  </si>
  <si>
    <r>
      <rPr>
        <b/>
        <sz val="11"/>
        <rFont val="ＭＳ 明朝"/>
        <family val="1"/>
        <charset val="128"/>
      </rPr>
      <t>業務その他部門</t>
    </r>
    <rPh sb="5" eb="7">
      <t>ブモン</t>
    </rPh>
    <phoneticPr fontId="10"/>
  </si>
  <si>
    <r>
      <rPr>
        <b/>
        <sz val="11"/>
        <rFont val="ＭＳ 明朝"/>
        <family val="1"/>
        <charset val="128"/>
      </rPr>
      <t>運輸部門</t>
    </r>
    <rPh sb="2" eb="4">
      <t>ブモン</t>
    </rPh>
    <phoneticPr fontId="10"/>
  </si>
  <si>
    <r>
      <rPr>
        <b/>
        <sz val="11"/>
        <rFont val="ＭＳ 明朝"/>
        <family val="1"/>
        <charset val="128"/>
      </rPr>
      <t>家庭部門</t>
    </r>
    <rPh sb="2" eb="4">
      <t>ブモン</t>
    </rPh>
    <phoneticPr fontId="10"/>
  </si>
  <si>
    <r>
      <rPr>
        <b/>
        <sz val="11"/>
        <rFont val="ＭＳ 明朝"/>
        <family val="1"/>
        <charset val="128"/>
      </rPr>
      <t>その他（炭酸ガスの利用等）</t>
    </r>
    <rPh sb="4" eb="6">
      <t>タンサン</t>
    </rPh>
    <rPh sb="9" eb="11">
      <t>リヨウ</t>
    </rPh>
    <rPh sb="11" eb="12">
      <t>ナド</t>
    </rPh>
    <phoneticPr fontId="10"/>
  </si>
  <si>
    <t>(in FY2013 and FY2022)</t>
    <phoneticPr fontId="10"/>
  </si>
  <si>
    <t>1.B.2. Oil, Natural Gas and Other</t>
    <phoneticPr fontId="10"/>
  </si>
  <si>
    <t>3.F. Field Burning of Agricultural Residues</t>
    <phoneticPr fontId="10"/>
  </si>
  <si>
    <r>
      <t xml:space="preserve">1.A.1. </t>
    </r>
    <r>
      <rPr>
        <sz val="11"/>
        <rFont val="ＭＳ 明朝"/>
        <family val="1"/>
        <charset val="128"/>
      </rPr>
      <t>エネルギー産業</t>
    </r>
    <phoneticPr fontId="10"/>
  </si>
  <si>
    <r>
      <t xml:space="preserve">1.A.2. </t>
    </r>
    <r>
      <rPr>
        <sz val="11"/>
        <rFont val="ＭＳ 明朝"/>
        <family val="1"/>
        <charset val="128"/>
      </rPr>
      <t>製造業・建設業</t>
    </r>
    <rPh sb="7" eb="10">
      <t>セイゾウギョウ</t>
    </rPh>
    <rPh sb="11" eb="14">
      <t>ケンセツギョウ</t>
    </rPh>
    <phoneticPr fontId="10"/>
  </si>
  <si>
    <r>
      <t xml:space="preserve">1.A.4. </t>
    </r>
    <r>
      <rPr>
        <sz val="11"/>
        <rFont val="ＭＳ 明朝"/>
        <family val="1"/>
        <charset val="128"/>
      </rPr>
      <t>業務・家庭・農林水産業</t>
    </r>
    <rPh sb="13" eb="15">
      <t>ノウリン</t>
    </rPh>
    <rPh sb="15" eb="18">
      <t>スイサンギョウ</t>
    </rPh>
    <phoneticPr fontId="10"/>
  </si>
  <si>
    <r>
      <t>1.A.5.</t>
    </r>
    <r>
      <rPr>
        <sz val="11"/>
        <rFont val="ＭＳ 明朝"/>
        <family val="1"/>
        <charset val="128"/>
      </rPr>
      <t>その他</t>
    </r>
    <rPh sb="8" eb="9">
      <t>タ</t>
    </rPh>
    <phoneticPr fontId="10"/>
  </si>
  <si>
    <t xml:space="preserve"> Field Burning of Agricultural Residues</t>
    <phoneticPr fontId="10"/>
  </si>
  <si>
    <r>
      <t xml:space="preserve">2.E. </t>
    </r>
    <r>
      <rPr>
        <sz val="11"/>
        <rFont val="ＭＳ 明朝"/>
        <family val="1"/>
        <charset val="128"/>
      </rPr>
      <t>電子産業</t>
    </r>
    <rPh sb="5" eb="9">
      <t>デンシサンギョウ</t>
    </rPh>
    <phoneticPr fontId="10"/>
  </si>
  <si>
    <r>
      <t>F-gas (HFCs, PFCs, SF</t>
    </r>
    <r>
      <rPr>
        <b/>
        <vertAlign val="subscript"/>
        <sz val="16"/>
        <rFont val="Times New Roman"/>
        <family val="1"/>
      </rPr>
      <t>6</t>
    </r>
    <r>
      <rPr>
        <b/>
        <sz val="16"/>
        <rFont val="Times New Roman"/>
        <family val="1"/>
      </rPr>
      <t>, NF</t>
    </r>
    <r>
      <rPr>
        <b/>
        <vertAlign val="subscript"/>
        <sz val="16"/>
        <rFont val="Times New Roman"/>
        <family val="1"/>
      </rPr>
      <t>3</t>
    </r>
    <r>
      <rPr>
        <b/>
        <sz val="16"/>
        <rFont val="Times New Roman"/>
        <family val="1"/>
      </rPr>
      <t>) 
emissions</t>
    </r>
    <phoneticPr fontId="10"/>
  </si>
  <si>
    <r>
      <t>F-gas</t>
    </r>
    <r>
      <rPr>
        <b/>
        <vertAlign val="subscript"/>
        <sz val="16"/>
        <rFont val="Times New Roman"/>
        <family val="1"/>
      </rPr>
      <t xml:space="preserve"> </t>
    </r>
    <r>
      <rPr>
        <b/>
        <sz val="16"/>
        <rFont val="Times New Roman"/>
        <family val="1"/>
      </rPr>
      <t>(HFCs, PFCs, SF</t>
    </r>
    <r>
      <rPr>
        <b/>
        <vertAlign val="subscript"/>
        <sz val="16"/>
        <rFont val="Times New Roman"/>
        <family val="1"/>
      </rPr>
      <t>6</t>
    </r>
    <r>
      <rPr>
        <b/>
        <sz val="16"/>
        <rFont val="Times New Roman"/>
        <family val="1"/>
      </rPr>
      <t>, NF</t>
    </r>
    <r>
      <rPr>
        <b/>
        <vertAlign val="subscript"/>
        <sz val="16"/>
        <rFont val="Times New Roman"/>
        <family val="1"/>
      </rPr>
      <t>3</t>
    </r>
    <r>
      <rPr>
        <b/>
        <sz val="16"/>
        <rFont val="Times New Roman"/>
        <family val="1"/>
      </rPr>
      <t xml:space="preserve">) 
</t>
    </r>
    <r>
      <rPr>
        <b/>
        <sz val="16"/>
        <rFont val="ＭＳ 明朝"/>
        <family val="1"/>
        <charset val="128"/>
      </rPr>
      <t>排出量</t>
    </r>
    <phoneticPr fontId="10"/>
  </si>
  <si>
    <r>
      <rPr>
        <b/>
        <sz val="16"/>
        <rFont val="ＭＳ 明朝"/>
        <family val="1"/>
        <charset val="128"/>
      </rPr>
      <t>一人当たり</t>
    </r>
    <r>
      <rPr>
        <b/>
        <sz val="16"/>
        <rFont val="Times New Roman"/>
        <family val="1"/>
      </rPr>
      <t>GHG</t>
    </r>
    <r>
      <rPr>
        <b/>
        <sz val="16"/>
        <rFont val="ＭＳ 明朝"/>
        <family val="1"/>
        <charset val="128"/>
      </rPr>
      <t>排出量</t>
    </r>
  </si>
  <si>
    <r>
      <rPr>
        <sz val="11"/>
        <rFont val="ＭＳ 明朝"/>
        <family val="1"/>
        <charset val="128"/>
      </rPr>
      <t>一人当たり</t>
    </r>
    <r>
      <rPr>
        <sz val="11"/>
        <rFont val="Times New Roman"/>
        <family val="1"/>
      </rPr>
      <t xml:space="preserve">GHG </t>
    </r>
    <r>
      <rPr>
        <sz val="11"/>
        <rFont val="ＭＳ 明朝"/>
        <family val="1"/>
        <charset val="128"/>
      </rPr>
      <t>排出量</t>
    </r>
  </si>
  <si>
    <r>
      <t>GDP</t>
    </r>
    <r>
      <rPr>
        <b/>
        <sz val="16"/>
        <rFont val="ＭＳ 明朝"/>
        <family val="1"/>
        <charset val="128"/>
      </rPr>
      <t>当たり</t>
    </r>
    <r>
      <rPr>
        <b/>
        <sz val="16"/>
        <rFont val="Times New Roman"/>
        <family val="1"/>
      </rPr>
      <t>GHG</t>
    </r>
    <r>
      <rPr>
        <b/>
        <sz val="16"/>
        <rFont val="ＭＳ 明朝"/>
        <family val="1"/>
        <charset val="128"/>
      </rPr>
      <t>排出量</t>
    </r>
  </si>
  <si>
    <r>
      <t>GDP</t>
    </r>
    <r>
      <rPr>
        <sz val="11"/>
        <rFont val="ＭＳ 明朝"/>
        <family val="1"/>
        <charset val="128"/>
      </rPr>
      <t>当たり</t>
    </r>
    <r>
      <rPr>
        <sz val="11"/>
        <rFont val="Times New Roman"/>
        <family val="1"/>
      </rPr>
      <t xml:space="preserve">GHG </t>
    </r>
    <r>
      <rPr>
        <sz val="11"/>
        <rFont val="ＭＳ 明朝"/>
        <family val="1"/>
        <charset val="128"/>
      </rPr>
      <t>排出量</t>
    </r>
  </si>
  <si>
    <t>Water and Wastewater</t>
    <phoneticPr fontId="10"/>
  </si>
  <si>
    <r>
      <t>Water and Wastewater*</t>
    </r>
    <r>
      <rPr>
        <vertAlign val="superscript"/>
        <sz val="11"/>
        <rFont val="Times New Roman"/>
        <family val="1"/>
      </rPr>
      <t>2</t>
    </r>
    <phoneticPr fontId="10"/>
  </si>
  <si>
    <r>
      <t>*2  Household CO</t>
    </r>
    <r>
      <rPr>
        <vertAlign val="subscript"/>
        <sz val="11"/>
        <rFont val="Times New Roman"/>
        <family val="1"/>
      </rPr>
      <t>2</t>
    </r>
    <r>
      <rPr>
        <sz val="11"/>
        <rFont val="Times New Roman"/>
        <family val="1"/>
      </rPr>
      <t xml:space="preserve"> emissions in this sheet are the sum of emissions from the residential sector in the inventory and the emissions from car, municipal solid waste, and water and wastewater categories.</t>
    </r>
    <phoneticPr fontId="10"/>
  </si>
  <si>
    <r>
      <rPr>
        <sz val="11"/>
        <rFont val="ＭＳ 明朝"/>
        <family val="1"/>
        <charset val="128"/>
      </rPr>
      <t>「</t>
    </r>
    <r>
      <rPr>
        <sz val="11"/>
        <rFont val="Times New Roman"/>
        <family val="1"/>
      </rPr>
      <t>2.CO2-Sector</t>
    </r>
    <r>
      <rPr>
        <sz val="11"/>
        <rFont val="ＭＳ 明朝"/>
        <family val="1"/>
        <charset val="128"/>
      </rPr>
      <t>」シートではこれら部門からの電気・熱配分前排出量が</t>
    </r>
    <r>
      <rPr>
        <sz val="11"/>
        <rFont val="Times New Roman"/>
        <family val="1"/>
      </rPr>
      <t>2015</t>
    </r>
    <r>
      <rPr>
        <sz val="11"/>
        <rFont val="ＭＳ 明朝"/>
        <family val="1"/>
        <charset val="128"/>
      </rPr>
      <t>年度と</t>
    </r>
    <r>
      <rPr>
        <sz val="11"/>
        <rFont val="Times New Roman"/>
        <family val="1"/>
      </rPr>
      <t>2016</t>
    </r>
    <r>
      <rPr>
        <sz val="11"/>
        <rFont val="ＭＳ 明朝"/>
        <family val="1"/>
        <charset val="128"/>
      </rPr>
      <t>年度の間で大きく変動している。</t>
    </r>
    <rPh sb="22" eb="24">
      <t>ブモン</t>
    </rPh>
    <rPh sb="27" eb="29">
      <t>デンキ</t>
    </rPh>
    <rPh sb="30" eb="31">
      <t>ネツ</t>
    </rPh>
    <rPh sb="31" eb="33">
      <t>ハイブン</t>
    </rPh>
    <rPh sb="33" eb="34">
      <t>マエ</t>
    </rPh>
    <rPh sb="34" eb="37">
      <t>ハイシュツリョウ</t>
    </rPh>
    <phoneticPr fontId="10"/>
  </si>
  <si>
    <t>Government</t>
    <phoneticPr fontId="10"/>
  </si>
  <si>
    <t>Unable to Classify</t>
    <phoneticPr fontId="10"/>
  </si>
  <si>
    <r>
      <rPr>
        <sz val="11"/>
        <rFont val="ＭＳ 明朝"/>
        <family val="1"/>
        <charset val="128"/>
      </rPr>
      <t>公務</t>
    </r>
    <phoneticPr fontId="10"/>
  </si>
  <si>
    <r>
      <rPr>
        <sz val="11"/>
        <rFont val="ＭＳ 明朝"/>
        <family val="1"/>
        <charset val="128"/>
      </rPr>
      <t>分類不能･内訳推計誤差</t>
    </r>
    <phoneticPr fontId="10"/>
  </si>
  <si>
    <t>情報通信・運輸郵便・ガス熱水道業</t>
    <phoneticPr fontId="10"/>
  </si>
  <si>
    <t>Gas, Heat Supply, Water, Information and Communication and Transport and Postal Activities</t>
    <phoneticPr fontId="10"/>
  </si>
  <si>
    <t>Production, Transmission and Distribution of Electricity</t>
    <phoneticPr fontId="10"/>
  </si>
  <si>
    <t>電気業（除電力供給用）</t>
    <rPh sb="0" eb="2">
      <t>デンキ</t>
    </rPh>
    <phoneticPr fontId="10"/>
  </si>
  <si>
    <t>ガス熱供給水道業</t>
    <phoneticPr fontId="10"/>
  </si>
  <si>
    <t>Gas, Heat Supply and Water</t>
    <phoneticPr fontId="10"/>
  </si>
  <si>
    <t>電気業（除電力供給用）</t>
    <phoneticPr fontId="10"/>
  </si>
  <si>
    <t>(Note)</t>
    <phoneticPr fontId="10"/>
  </si>
  <si>
    <r>
      <rPr>
        <sz val="11"/>
        <rFont val="ＭＳ 明朝"/>
        <family val="1"/>
        <charset val="128"/>
      </rPr>
      <t>（注記）</t>
    </r>
    <rPh sb="1" eb="3">
      <t>チュウキ</t>
    </rPh>
    <phoneticPr fontId="10"/>
  </si>
  <si>
    <r>
      <rPr>
        <sz val="11"/>
        <rFont val="ＭＳ 明朝"/>
        <family val="1"/>
        <charset val="128"/>
      </rPr>
      <t>石炭、原油、天然ガスはそのまま燃やすだけでなく石炭製品、石油製品、都市ガスの原料にもなるが、当シートにおける石炭、原油、天然ガスの排出量は石炭製品、石油製品、都市ガスの原料として用いられる分を含んでいないため、石炭製品、石油製品、都市ガスの排出量とは重複がない。</t>
    </r>
    <phoneticPr fontId="10"/>
  </si>
  <si>
    <r>
      <rPr>
        <sz val="11"/>
        <rFont val="ＭＳ 明朝"/>
        <family val="1"/>
        <charset val="128"/>
      </rPr>
      <t>※出典：
・</t>
    </r>
    <r>
      <rPr>
        <sz val="11"/>
        <rFont val="Times New Roman"/>
        <family val="1"/>
      </rPr>
      <t>1990, 1995, 2000, 2005, 2010, 2015, 2020</t>
    </r>
    <r>
      <rPr>
        <sz val="11"/>
        <rFont val="ＭＳ 明朝"/>
        <family val="1"/>
        <charset val="128"/>
      </rPr>
      <t>は総務省統計局「国勢調査」（</t>
    </r>
    <r>
      <rPr>
        <sz val="11"/>
        <rFont val="Times New Roman"/>
        <family val="1"/>
      </rPr>
      <t>10/1</t>
    </r>
    <r>
      <rPr>
        <sz val="11"/>
        <rFont val="ＭＳ 明朝"/>
        <family val="1"/>
        <charset val="128"/>
      </rPr>
      <t>時点人口）。
・それ以外は総務省統計局「人口推計」（</t>
    </r>
    <r>
      <rPr>
        <sz val="11"/>
        <rFont val="Times New Roman"/>
        <family val="1"/>
      </rPr>
      <t>10/1</t>
    </r>
    <r>
      <rPr>
        <sz val="11"/>
        <rFont val="ＭＳ 明朝"/>
        <family val="1"/>
        <charset val="128"/>
      </rPr>
      <t>時点人口）。</t>
    </r>
    <rPh sb="1" eb="3">
      <t>シュッテン</t>
    </rPh>
    <rPh sb="47" eb="50">
      <t>ソウムショウ</t>
    </rPh>
    <rPh sb="50" eb="53">
      <t>トウケイキョク</t>
    </rPh>
    <rPh sb="74" eb="76">
      <t>イガイ</t>
    </rPh>
    <phoneticPr fontId="10"/>
  </si>
  <si>
    <r>
      <t xml:space="preserve">4.H. </t>
    </r>
    <r>
      <rPr>
        <sz val="11"/>
        <rFont val="ＭＳ 明朝"/>
        <family val="1"/>
        <charset val="128"/>
      </rPr>
      <t>その他</t>
    </r>
    <rPh sb="7" eb="8">
      <t>タ</t>
    </rPh>
    <phoneticPr fontId="10"/>
  </si>
  <si>
    <r>
      <rPr>
        <sz val="11"/>
        <rFont val="ＭＳ 明朝"/>
        <family val="1"/>
        <charset val="128"/>
      </rPr>
      <t>※</t>
    </r>
    <r>
      <rPr>
        <sz val="11"/>
        <rFont val="Times New Roman"/>
        <family val="1"/>
      </rPr>
      <t>3</t>
    </r>
    <r>
      <rPr>
        <sz val="11"/>
        <rFont val="ＭＳ 明朝"/>
        <family val="1"/>
        <charset val="128"/>
      </rPr>
      <t>：「廃棄物のエネルギー利用」は「</t>
    </r>
    <r>
      <rPr>
        <sz val="11"/>
        <rFont val="Times New Roman"/>
        <family val="1"/>
      </rPr>
      <t>5.</t>
    </r>
    <r>
      <rPr>
        <sz val="11"/>
        <rFont val="ＭＳ 明朝"/>
        <family val="1"/>
        <charset val="128"/>
      </rPr>
      <t>廃棄物」ではなく、「</t>
    </r>
    <r>
      <rPr>
        <sz val="11"/>
        <rFont val="Times New Roman"/>
        <family val="1"/>
      </rPr>
      <t>1.A.</t>
    </r>
    <r>
      <rPr>
        <sz val="11"/>
        <rFont val="ＭＳ 明朝"/>
        <family val="1"/>
        <charset val="128"/>
      </rPr>
      <t>燃料の燃焼」の各部門（</t>
    </r>
    <r>
      <rPr>
        <sz val="11"/>
        <rFont val="Times New Roman"/>
        <family val="1"/>
      </rPr>
      <t>1A1</t>
    </r>
    <r>
      <rPr>
        <sz val="11"/>
        <rFont val="ＭＳ 明朝"/>
        <family val="1"/>
        <charset val="128"/>
      </rPr>
      <t>、</t>
    </r>
    <r>
      <rPr>
        <sz val="11"/>
        <rFont val="Times New Roman"/>
        <family val="1"/>
      </rPr>
      <t xml:space="preserve">1A2 </t>
    </r>
    <r>
      <rPr>
        <sz val="11"/>
        <rFont val="ＭＳ 明朝"/>
        <family val="1"/>
        <charset val="128"/>
      </rPr>
      <t>及び</t>
    </r>
    <r>
      <rPr>
        <sz val="11"/>
        <rFont val="Times New Roman"/>
        <family val="1"/>
      </rPr>
      <t xml:space="preserve"> 1A4 </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76" eb="78">
      <t>ジョウヒョウ</t>
    </rPh>
    <rPh sb="77" eb="78">
      <t>ヒョウ</t>
    </rPh>
    <rPh sb="78" eb="80">
      <t>ビコウ</t>
    </rPh>
    <rPh sb="80" eb="81">
      <t>ラン</t>
    </rPh>
    <rPh sb="81" eb="83">
      <t>サンショウ</t>
    </rPh>
    <phoneticPr fontId="10"/>
  </si>
  <si>
    <t>4.H. Other</t>
    <phoneticPr fontId="10"/>
  </si>
  <si>
    <r>
      <rPr>
        <sz val="11"/>
        <rFont val="ＭＳ 明朝"/>
        <family val="1"/>
        <charset val="128"/>
      </rPr>
      <t>※</t>
    </r>
    <r>
      <rPr>
        <sz val="11"/>
        <rFont val="Times New Roman"/>
        <family val="1"/>
      </rPr>
      <t>2</t>
    </r>
    <r>
      <rPr>
        <sz val="11"/>
        <rFont val="ＭＳ 明朝"/>
        <family val="1"/>
        <charset val="128"/>
      </rPr>
      <t>：部門分類は国内公表版とは異なる。電力や熱の生産に伴う排出量は、その電力や熱の生産者からの排出として計上している。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デンリョク</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10"/>
  </si>
  <si>
    <t>5.E. Decomposition of Petroleum-Derived Surfactants</t>
    <phoneticPr fontId="10"/>
  </si>
  <si>
    <t>2.A. Mineral Industries</t>
    <phoneticPr fontId="10"/>
  </si>
  <si>
    <t>単年度の排出・吸収量ではなく、参照レベル方式等を適用後の値を示している。</t>
    <rPh sb="0" eb="3">
      <t>タンネンド</t>
    </rPh>
    <rPh sb="4" eb="6">
      <t>ハイシュツ</t>
    </rPh>
    <rPh sb="7" eb="10">
      <t>キュウシュウリョウ</t>
    </rPh>
    <rPh sb="15" eb="17">
      <t>サンショウ</t>
    </rPh>
    <rPh sb="20" eb="22">
      <t>ホウシキ</t>
    </rPh>
    <rPh sb="22" eb="23">
      <t>ナド</t>
    </rPh>
    <rPh sb="24" eb="26">
      <t>テキヨウ</t>
    </rPh>
    <rPh sb="26" eb="27">
      <t>ゴ</t>
    </rPh>
    <rPh sb="28" eb="29">
      <t>アタイ</t>
    </rPh>
    <rPh sb="30" eb="31">
      <t>シメ</t>
    </rPh>
    <phoneticPr fontId="10"/>
  </si>
  <si>
    <r>
      <t>2022</t>
    </r>
    <r>
      <rPr>
        <sz val="10"/>
        <rFont val="ＭＳ 明朝"/>
        <family val="1"/>
        <charset val="128"/>
      </rPr>
      <t>年度
排出量比</t>
    </r>
    <rPh sb="4" eb="6">
      <t>ネンド</t>
    </rPh>
    <rPh sb="7" eb="9">
      <t>ハイシュツ</t>
    </rPh>
    <rPh sb="9" eb="10">
      <t>リョウ</t>
    </rPh>
    <rPh sb="10" eb="11">
      <t>ヒ</t>
    </rPh>
    <phoneticPr fontId="10"/>
  </si>
  <si>
    <t>The emissions/removals values are not for each fiscal year but values after applying the reference level method, etc.</t>
    <phoneticPr fontId="10"/>
  </si>
  <si>
    <t>*Reference: 
Cabinet Office, Government of Japan, "National Accounts"</t>
    <phoneticPr fontId="10"/>
  </si>
  <si>
    <r>
      <rPr>
        <sz val="11"/>
        <rFont val="ＭＳ 明朝"/>
        <family val="1"/>
        <charset val="128"/>
      </rPr>
      <t>吸収源活動の計上方法は、日本国温室効果ガスインベントリ報告書別添</t>
    </r>
    <r>
      <rPr>
        <sz val="11"/>
        <rFont val="Times New Roman"/>
        <family val="1"/>
      </rPr>
      <t xml:space="preserve"> 9 </t>
    </r>
    <r>
      <rPr>
        <sz val="11"/>
        <rFont val="ＭＳ 明朝"/>
        <family val="1"/>
        <charset val="128"/>
      </rPr>
      <t>を参照。</t>
    </r>
    <rPh sb="27" eb="30">
      <t>ホウコクショ</t>
    </rPh>
    <phoneticPr fontId="10"/>
  </si>
  <si>
    <t>熱供給</t>
    <phoneticPr fontId="10"/>
  </si>
  <si>
    <r>
      <rPr>
        <b/>
        <sz val="16"/>
        <rFont val="ＭＳ 明朝"/>
        <family val="1"/>
        <charset val="128"/>
      </rPr>
      <t>家庭における</t>
    </r>
    <r>
      <rPr>
        <b/>
        <sz val="16"/>
        <rFont val="Times New Roman"/>
        <family val="1"/>
      </rPr>
      <t>CO</t>
    </r>
    <r>
      <rPr>
        <b/>
        <vertAlign val="subscript"/>
        <sz val="16"/>
        <rFont val="Times New Roman"/>
        <family val="1"/>
      </rPr>
      <t>2</t>
    </r>
    <r>
      <rPr>
        <b/>
        <sz val="16"/>
        <rFont val="Times New Roman"/>
        <family val="1"/>
      </rPr>
      <t xml:space="preserve"> </t>
    </r>
    <r>
      <rPr>
        <b/>
        <sz val="16"/>
        <rFont val="ＭＳ 明朝"/>
        <family val="1"/>
        <charset val="128"/>
      </rPr>
      <t>排出量（世帯当たり）</t>
    </r>
    <phoneticPr fontId="10"/>
  </si>
  <si>
    <r>
      <rPr>
        <b/>
        <sz val="16"/>
        <rFont val="ＭＳ 明朝"/>
        <family val="1"/>
        <charset val="128"/>
      </rPr>
      <t>家庭における</t>
    </r>
    <r>
      <rPr>
        <b/>
        <sz val="16"/>
        <rFont val="Times New Roman"/>
        <family val="1"/>
      </rPr>
      <t>CO</t>
    </r>
    <r>
      <rPr>
        <b/>
        <vertAlign val="subscript"/>
        <sz val="16"/>
        <rFont val="Times New Roman"/>
        <family val="1"/>
      </rPr>
      <t>2</t>
    </r>
    <r>
      <rPr>
        <b/>
        <sz val="16"/>
        <rFont val="Times New Roman"/>
        <family val="1"/>
      </rPr>
      <t xml:space="preserve"> </t>
    </r>
    <r>
      <rPr>
        <b/>
        <sz val="16"/>
        <rFont val="ＭＳ 明朝"/>
        <family val="1"/>
        <charset val="128"/>
      </rPr>
      <t>排出量（一人当たり）</t>
    </r>
    <phoneticPr fontId="10"/>
  </si>
  <si>
    <r>
      <t>GDP</t>
    </r>
    <r>
      <rPr>
        <sz val="11"/>
        <rFont val="ＭＳ 明朝"/>
        <family val="1"/>
        <charset val="128"/>
      </rPr>
      <t>当たり</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phoneticPr fontId="10"/>
  </si>
  <si>
    <r>
      <t>GDP</t>
    </r>
    <r>
      <rPr>
        <sz val="11"/>
        <rFont val="ＭＳ 明朝"/>
        <family val="1"/>
        <charset val="128"/>
      </rPr>
      <t>当たりエネルギー起源</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rPh sb="17" eb="19">
      <t>ハイシュツ</t>
    </rPh>
    <rPh sb="19" eb="20">
      <t>リョウ</t>
    </rPh>
    <phoneticPr fontId="10"/>
  </si>
  <si>
    <t>Coal, crude oil, and natural gas will not only be combusted as fuel but will also become feedstock for coal products, oil products and city gas. In this sheet, the emissions from coal, crude oil and natural gas do not include the amount to be used as feedstock, and therefore these emissions do not overlap with the emissions from coal products, oil products and city gas.</t>
    <phoneticPr fontId="10"/>
  </si>
  <si>
    <r>
      <rPr>
        <b/>
        <sz val="16"/>
        <rFont val="ＭＳ 明朝"/>
        <family val="1"/>
        <charset val="128"/>
      </rPr>
      <t>【参考】国連提出の</t>
    </r>
    <r>
      <rPr>
        <b/>
        <sz val="16"/>
        <rFont val="Times New Roman"/>
        <family val="1"/>
      </rPr>
      <t>NID</t>
    </r>
    <r>
      <rPr>
        <b/>
        <sz val="16"/>
        <rFont val="ＭＳ 明朝"/>
        <family val="1"/>
        <charset val="128"/>
      </rPr>
      <t>に記載する部門別</t>
    </r>
    <r>
      <rPr>
        <b/>
        <sz val="16"/>
        <rFont val="Times New Roman"/>
        <family val="1"/>
      </rPr>
      <t>CO</t>
    </r>
    <r>
      <rPr>
        <b/>
        <vertAlign val="subscript"/>
        <sz val="16"/>
        <rFont val="Times New Roman"/>
        <family val="1"/>
      </rPr>
      <t xml:space="preserve">2 </t>
    </r>
    <r>
      <rPr>
        <b/>
        <sz val="16"/>
        <rFont val="ＭＳ 明朝"/>
        <family val="1"/>
        <charset val="128"/>
      </rPr>
      <t>排出・吸収量</t>
    </r>
    <rPh sb="1" eb="3">
      <t>サンコウ</t>
    </rPh>
    <rPh sb="4" eb="6">
      <t>コクレン</t>
    </rPh>
    <rPh sb="6" eb="8">
      <t>テイシュツ</t>
    </rPh>
    <rPh sb="12" eb="14">
      <t>キサイ</t>
    </rPh>
    <rPh sb="16" eb="18">
      <t>ブモン</t>
    </rPh>
    <rPh sb="18" eb="19">
      <t>ベツ</t>
    </rPh>
    <rPh sb="23" eb="25">
      <t>ハイシュツ</t>
    </rPh>
    <rPh sb="26" eb="28">
      <t>キュウシュウ</t>
    </rPh>
    <rPh sb="28" eb="29">
      <t>リョウ</t>
    </rPh>
    <phoneticPr fontId="10"/>
  </si>
  <si>
    <r>
      <rPr>
        <u/>
        <sz val="11"/>
        <color indexed="12"/>
        <rFont val="ＭＳ 明朝"/>
        <family val="1"/>
        <charset val="128"/>
      </rPr>
      <t>家庭における</t>
    </r>
    <r>
      <rPr>
        <u/>
        <sz val="11"/>
        <color indexed="12"/>
        <rFont val="Times New Roman"/>
        <family val="1"/>
      </rPr>
      <t>CO</t>
    </r>
    <r>
      <rPr>
        <u/>
        <vertAlign val="subscript"/>
        <sz val="11"/>
        <color rgb="FF0000FF"/>
        <rFont val="Times New Roman"/>
        <family val="1"/>
      </rPr>
      <t xml:space="preserve">2 </t>
    </r>
    <r>
      <rPr>
        <u/>
        <sz val="11"/>
        <color indexed="12"/>
        <rFont val="ＭＳ 明朝"/>
        <family val="1"/>
        <charset val="128"/>
      </rPr>
      <t>排出量（一人当たり）</t>
    </r>
    <rPh sb="14" eb="16">
      <t>ヒトリ</t>
    </rPh>
    <phoneticPr fontId="10"/>
  </si>
  <si>
    <r>
      <rPr>
        <u/>
        <sz val="11"/>
        <color indexed="12"/>
        <rFont val="ＭＳ 明朝"/>
        <family val="1"/>
        <charset val="128"/>
      </rPr>
      <t>家庭における</t>
    </r>
    <r>
      <rPr>
        <u/>
        <sz val="11"/>
        <color indexed="12"/>
        <rFont val="Times New Roman"/>
        <family val="1"/>
      </rPr>
      <t>CO</t>
    </r>
    <r>
      <rPr>
        <u/>
        <vertAlign val="subscript"/>
        <sz val="11"/>
        <color rgb="FF0000FF"/>
        <rFont val="Times New Roman"/>
        <family val="1"/>
      </rPr>
      <t>2</t>
    </r>
    <r>
      <rPr>
        <u/>
        <sz val="11"/>
        <color indexed="12"/>
        <rFont val="Times New Roman"/>
        <family val="1"/>
      </rPr>
      <t xml:space="preserve"> </t>
    </r>
    <r>
      <rPr>
        <u/>
        <sz val="11"/>
        <color indexed="12"/>
        <rFont val="ＭＳ 明朝"/>
        <family val="1"/>
        <charset val="128"/>
      </rPr>
      <t>排出量（世帯当たり）</t>
    </r>
    <phoneticPr fontId="10"/>
  </si>
  <si>
    <r>
      <t>15.</t>
    </r>
    <r>
      <rPr>
        <sz val="11"/>
        <rFont val="ＭＳ 明朝"/>
        <family val="1"/>
        <charset val="128"/>
      </rPr>
      <t>【</t>
    </r>
    <r>
      <rPr>
        <sz val="11"/>
        <rFont val="Times New Roman"/>
        <family val="1"/>
      </rPr>
      <t>Annex</t>
    </r>
    <r>
      <rPr>
        <sz val="11"/>
        <rFont val="ＭＳ 明朝"/>
        <family val="1"/>
        <charset val="128"/>
      </rPr>
      <t>】</t>
    </r>
    <r>
      <rPr>
        <sz val="11"/>
        <rFont val="Times New Roman"/>
        <family val="1"/>
      </rPr>
      <t>UN-CO</t>
    </r>
    <r>
      <rPr>
        <vertAlign val="subscript"/>
        <sz val="11"/>
        <rFont val="Times New Roman"/>
        <family val="1"/>
      </rPr>
      <t>2</t>
    </r>
    <phoneticPr fontId="10"/>
  </si>
  <si>
    <r>
      <t>CO</t>
    </r>
    <r>
      <rPr>
        <u/>
        <vertAlign val="subscript"/>
        <sz val="11"/>
        <color rgb="FF0000FF"/>
        <rFont val="Times New Roman"/>
        <family val="1"/>
      </rPr>
      <t>2</t>
    </r>
    <r>
      <rPr>
        <u/>
        <sz val="11"/>
        <color rgb="FF0000FF"/>
        <rFont val="Times New Roman"/>
        <family val="1"/>
      </rPr>
      <t xml:space="preserve"> </t>
    </r>
    <r>
      <rPr>
        <u/>
        <sz val="11"/>
        <color rgb="FF0000FF"/>
        <rFont val="ＭＳ 明朝"/>
        <family val="1"/>
        <charset val="128"/>
      </rPr>
      <t>の部門別排出量【電気・熱配分前】</t>
    </r>
    <rPh sb="8" eb="11">
      <t>ハイシュツリョウ</t>
    </rPh>
    <rPh sb="12" eb="14">
      <t>デンキ</t>
    </rPh>
    <rPh sb="15" eb="16">
      <t>ネツ</t>
    </rPh>
    <rPh sb="16" eb="18">
      <t>ハイブン</t>
    </rPh>
    <rPh sb="18" eb="19">
      <t>マエ</t>
    </rPh>
    <phoneticPr fontId="10"/>
  </si>
  <si>
    <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の部門別排出量【電気・熱配分後】</t>
    </r>
    <rPh sb="5" eb="8">
      <t>ブモンベツ</t>
    </rPh>
    <rPh sb="12" eb="14">
      <t>デンキ</t>
    </rPh>
    <rPh sb="15" eb="16">
      <t>ネツ</t>
    </rPh>
    <rPh sb="16" eb="18">
      <t>ハイブン</t>
    </rPh>
    <rPh sb="18" eb="19">
      <t>ゴ</t>
    </rPh>
    <phoneticPr fontId="10"/>
  </si>
  <si>
    <r>
      <rPr>
        <b/>
        <sz val="12"/>
        <rFont val="ＭＳ 明朝"/>
        <family val="1"/>
        <charset val="128"/>
      </rPr>
      <t>＜確報値＞</t>
    </r>
    <rPh sb="1" eb="3">
      <t>カクホウ</t>
    </rPh>
    <rPh sb="3" eb="4">
      <t>チ</t>
    </rPh>
    <phoneticPr fontId="10"/>
  </si>
  <si>
    <r>
      <rPr>
        <b/>
        <sz val="16"/>
        <rFont val="ＭＳ 明朝"/>
        <family val="1"/>
        <charset val="128"/>
      </rPr>
      <t>【</t>
    </r>
    <r>
      <rPr>
        <b/>
        <sz val="16"/>
        <rFont val="Times New Roman"/>
        <family val="1"/>
      </rPr>
      <t>Annex</t>
    </r>
    <r>
      <rPr>
        <b/>
        <sz val="16"/>
        <rFont val="ＭＳ 明朝"/>
        <family val="1"/>
        <charset val="128"/>
      </rPr>
      <t>】</t>
    </r>
    <r>
      <rPr>
        <b/>
        <sz val="16"/>
        <rFont val="Times New Roman"/>
        <family val="1"/>
      </rPr>
      <t>CO</t>
    </r>
    <r>
      <rPr>
        <b/>
        <vertAlign val="subscript"/>
        <sz val="16"/>
        <rFont val="Times New Roman"/>
        <family val="1"/>
      </rPr>
      <t>2</t>
    </r>
    <r>
      <rPr>
        <b/>
        <sz val="16"/>
        <rFont val="Times New Roman"/>
        <family val="1"/>
      </rPr>
      <t xml:space="preserve"> emissions and removals by sector reported in the NID submitted to the UN</t>
    </r>
    <phoneticPr fontId="10"/>
  </si>
  <si>
    <t>See Annex 9 of the NID for the accounting method for sink activities.</t>
    <phoneticPr fontId="10"/>
  </si>
  <si>
    <r>
      <t xml:space="preserve">*Reference: 
</t>
    </r>
    <r>
      <rPr>
        <sz val="11"/>
        <rFont val="ＭＳ 明朝"/>
        <family val="1"/>
        <charset val="128"/>
      </rPr>
      <t>・</t>
    </r>
    <r>
      <rPr>
        <sz val="11"/>
        <rFont val="Times New Roman"/>
        <family val="1"/>
      </rPr>
      <t xml:space="preserve">1990, 1995, 2000, 2005, 2010, 2015, 2020: Statistics Bureau of Japan, "Population Census" (on 1st Oct.)
</t>
    </r>
    <r>
      <rPr>
        <sz val="11"/>
        <rFont val="ＭＳ 明朝"/>
        <family val="1"/>
        <charset val="128"/>
      </rPr>
      <t>・</t>
    </r>
    <r>
      <rPr>
        <sz val="11"/>
        <rFont val="Times New Roman"/>
        <family val="1"/>
      </rPr>
      <t>Other year: Statistics Bureau of Japan, "Population Estimates" (on 1st Oct.)</t>
    </r>
    <phoneticPr fontId="10"/>
  </si>
  <si>
    <t>HFC-134a：1,300など</t>
  </si>
  <si>
    <t>PFC-14：6,630など</t>
  </si>
  <si>
    <t>HFC-134a: 1,300 etc.</t>
  </si>
  <si>
    <t>PFC-14: 6,630 etc.</t>
  </si>
  <si>
    <t>NO</t>
  </si>
  <si>
    <t>Source / sink</t>
    <phoneticPr fontId="10"/>
  </si>
  <si>
    <r>
      <t>Japan's GHG emissions data (FY1990</t>
    </r>
    <r>
      <rPr>
        <b/>
        <sz val="16"/>
        <rFont val="游ゴシック"/>
        <family val="1"/>
        <charset val="128"/>
      </rPr>
      <t>-</t>
    </r>
    <r>
      <rPr>
        <b/>
        <sz val="16"/>
        <rFont val="Times New Roman"/>
        <family val="1"/>
      </rPr>
      <t>2022)</t>
    </r>
    <phoneticPr fontId="10"/>
  </si>
  <si>
    <r>
      <rPr>
        <sz val="11"/>
        <rFont val="Segoe UI Symbol"/>
        <family val="1"/>
      </rPr>
      <t>■</t>
    </r>
    <r>
      <rPr>
        <sz val="11"/>
        <rFont val="ＭＳ 明朝"/>
        <family val="1"/>
        <charset val="128"/>
      </rPr>
      <t>森林等の吸収源対策による排出・吸収量［百万トン</t>
    </r>
    <r>
      <rPr>
        <sz val="11"/>
        <rFont val="Times New Roman"/>
        <family val="1"/>
      </rPr>
      <t>CO</t>
    </r>
    <r>
      <rPr>
        <vertAlign val="subscript"/>
        <sz val="11"/>
        <rFont val="Times New Roman"/>
        <family val="1"/>
      </rPr>
      <t>2</t>
    </r>
    <r>
      <rPr>
        <sz val="11"/>
        <rFont val="ＭＳ 明朝"/>
        <family val="1"/>
        <charset val="128"/>
      </rPr>
      <t>換算］</t>
    </r>
    <phoneticPr fontId="10"/>
  </si>
  <si>
    <r>
      <rPr>
        <sz val="11"/>
        <rFont val="Segoe UI Symbol"/>
        <family val="1"/>
      </rPr>
      <t>■</t>
    </r>
    <r>
      <rPr>
        <sz val="11"/>
        <rFont val="Times New Roman"/>
        <family val="1"/>
      </rPr>
      <t>Emissions and removals by measures for forest and other carbon sinks [Mt-CO</t>
    </r>
    <r>
      <rPr>
        <vertAlign val="subscript"/>
        <sz val="11"/>
        <rFont val="Times New Roman"/>
        <family val="1"/>
      </rPr>
      <t>2</t>
    </r>
    <r>
      <rPr>
        <sz val="11"/>
        <rFont val="Times New Roman"/>
        <family val="1"/>
      </rPr>
      <t xml:space="preserve"> eq.] </t>
    </r>
    <phoneticPr fontId="10"/>
  </si>
  <si>
    <r>
      <rPr>
        <sz val="11"/>
        <rFont val="ＭＳ 明朝"/>
        <family val="1"/>
        <charset val="128"/>
      </rPr>
      <t>「</t>
    </r>
    <r>
      <rPr>
        <sz val="11"/>
        <rFont val="Times New Roman"/>
        <family val="1"/>
      </rPr>
      <t>15.</t>
    </r>
    <r>
      <rPr>
        <sz val="11"/>
        <rFont val="ＭＳ 明朝"/>
        <family val="1"/>
        <charset val="128"/>
      </rPr>
      <t>【</t>
    </r>
    <r>
      <rPr>
        <sz val="11"/>
        <rFont val="Times New Roman"/>
        <family val="1"/>
      </rPr>
      <t>Annex</t>
    </r>
    <r>
      <rPr>
        <sz val="11"/>
        <rFont val="ＭＳ 明朝"/>
        <family val="1"/>
        <charset val="128"/>
      </rPr>
      <t>】</t>
    </r>
    <r>
      <rPr>
        <sz val="11"/>
        <rFont val="Times New Roman"/>
        <family val="1"/>
      </rPr>
      <t>UN-CO2</t>
    </r>
    <r>
      <rPr>
        <sz val="11"/>
        <rFont val="ＭＳ 明朝"/>
        <family val="1"/>
        <charset val="128"/>
      </rPr>
      <t>」シートの</t>
    </r>
    <r>
      <rPr>
        <sz val="11"/>
        <rFont val="Times New Roman"/>
        <family val="1"/>
      </rPr>
      <t>LULUCF</t>
    </r>
    <r>
      <rPr>
        <sz val="11"/>
        <rFont val="ＭＳ 明朝"/>
        <family val="1"/>
        <charset val="128"/>
      </rPr>
      <t>の値は国連に提出したインベントリにおける数値であり、</t>
    </r>
    <rPh sb="31" eb="33">
      <t>コクレン</t>
    </rPh>
    <rPh sb="34" eb="36">
      <t>テイシュツ</t>
    </rPh>
    <phoneticPr fontId="10"/>
  </si>
  <si>
    <r>
      <t>The LULUCF values in Sheet "15.</t>
    </r>
    <r>
      <rPr>
        <sz val="11"/>
        <rFont val="ＭＳ 明朝"/>
        <family val="1"/>
        <charset val="128"/>
      </rPr>
      <t>【</t>
    </r>
    <r>
      <rPr>
        <sz val="11"/>
        <rFont val="Times New Roman"/>
        <family val="1"/>
      </rPr>
      <t>Annex</t>
    </r>
    <r>
      <rPr>
        <sz val="11"/>
        <rFont val="ＭＳ 明朝"/>
        <family val="1"/>
        <charset val="128"/>
      </rPr>
      <t>】</t>
    </r>
    <r>
      <rPr>
        <sz val="11"/>
        <rFont val="Times New Roman"/>
        <family val="1"/>
      </rPr>
      <t xml:space="preserve">UN-CO2" are from the inventory reported to the United Nations, </t>
    </r>
    <phoneticPr fontId="10"/>
  </si>
  <si>
    <t>and the emissions and removals in Sheet "13.NDC-LULUCF" are the values for the Nationally Determined Contributions (NDC).</t>
    <phoneticPr fontId="10"/>
  </si>
  <si>
    <r>
      <rPr>
        <u/>
        <sz val="11"/>
        <color indexed="12"/>
        <rFont val="ＭＳ Ｐゴシック"/>
        <family val="3"/>
        <charset val="128"/>
      </rPr>
      <t>【</t>
    </r>
    <r>
      <rPr>
        <u/>
        <sz val="11"/>
        <color indexed="12"/>
        <rFont val="Times New Roman"/>
        <family val="1"/>
      </rPr>
      <t>Annex</t>
    </r>
    <r>
      <rPr>
        <u/>
        <sz val="11"/>
        <color indexed="12"/>
        <rFont val="ＭＳ Ｐゴシック"/>
        <family val="3"/>
        <charset val="128"/>
      </rPr>
      <t>】</t>
    </r>
    <r>
      <rPr>
        <u/>
        <sz val="11"/>
        <color indexed="12"/>
        <rFont val="Times New Roman"/>
        <family val="1"/>
      </rPr>
      <t>CO</t>
    </r>
    <r>
      <rPr>
        <u/>
        <vertAlign val="subscript"/>
        <sz val="11"/>
        <color rgb="FF0000FF"/>
        <rFont val="Times New Roman"/>
        <family val="1"/>
      </rPr>
      <t>2</t>
    </r>
    <r>
      <rPr>
        <u/>
        <sz val="11"/>
        <color indexed="12"/>
        <rFont val="Times New Roman"/>
        <family val="1"/>
      </rPr>
      <t xml:space="preserve"> emissions and removals by sector reported in the NID submitted to the UN</t>
    </r>
    <phoneticPr fontId="10"/>
  </si>
  <si>
    <t>冷蔵庫及び空調機器</t>
  </si>
  <si>
    <t>Refrigeration and 
Air Conditioning Equipment</t>
  </si>
  <si>
    <t>発泡剤</t>
  </si>
  <si>
    <t>Foam Blowing Agents</t>
  </si>
  <si>
    <t>エアゾール・MDI（定量噴射剤）</t>
  </si>
  <si>
    <t>洗浄剤・溶剤</t>
  </si>
  <si>
    <t>Solvents / Cleaning agents</t>
  </si>
  <si>
    <t>HFCsの製造時の漏出</t>
  </si>
  <si>
    <t>半導体</t>
  </si>
  <si>
    <t>液晶</t>
  </si>
  <si>
    <t>HCFC22製造時の副生HFC23</t>
  </si>
  <si>
    <t xml:space="preserve">By-product emissions from HCFC-22  </t>
  </si>
  <si>
    <t>消火剤</t>
  </si>
  <si>
    <t>Fire Protection</t>
  </si>
  <si>
    <t>マグネシウム製造</t>
  </si>
  <si>
    <t>Magnesium Production</t>
  </si>
  <si>
    <t>その他</t>
  </si>
  <si>
    <t>PFCsの製造時の漏出</t>
  </si>
  <si>
    <t>Fugitive emissions from PFCs manufacturing</t>
  </si>
  <si>
    <t>アルミニウム製造</t>
  </si>
  <si>
    <t>粒子加速器等</t>
  </si>
  <si>
    <t>Accelerators</t>
  </si>
  <si>
    <t>電気絶縁ガス使用機器</t>
  </si>
  <si>
    <t>Electrical Equipment</t>
  </si>
  <si>
    <r>
      <rPr>
        <sz val="11"/>
        <rFont val="ＭＳ 明朝"/>
        <family val="1"/>
        <charset val="128"/>
      </rPr>
      <t>一人当たり</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phoneticPr fontId="10"/>
  </si>
  <si>
    <r>
      <rPr>
        <sz val="11"/>
        <rFont val="ＭＳ 明朝"/>
        <family val="1"/>
        <charset val="128"/>
      </rPr>
      <t>一人当たりエネルギー起源</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rPh sb="0" eb="2">
      <t>ヒトリ</t>
    </rPh>
    <rPh sb="16" eb="18">
      <t>ハイシュツ</t>
    </rPh>
    <rPh sb="18" eb="19">
      <t>リョウ</t>
    </rPh>
    <phoneticPr fontId="10"/>
  </si>
  <si>
    <r>
      <t>SF</t>
    </r>
    <r>
      <rPr>
        <vertAlign val="subscript"/>
        <sz val="11"/>
        <rFont val="Times New Roman"/>
        <family val="1"/>
      </rPr>
      <t>6</t>
    </r>
    <r>
      <rPr>
        <sz val="11"/>
        <rFont val="Times New Roman"/>
        <family val="1"/>
      </rPr>
      <t xml:space="preserve"> </t>
    </r>
    <r>
      <rPr>
        <sz val="11"/>
        <rFont val="ＭＳ 明朝"/>
        <family val="1"/>
        <charset val="128"/>
      </rPr>
      <t>製造時の漏出</t>
    </r>
    <phoneticPr fontId="10"/>
  </si>
  <si>
    <r>
      <t>NF</t>
    </r>
    <r>
      <rPr>
        <vertAlign val="subscript"/>
        <sz val="11"/>
        <rFont val="Times New Roman"/>
        <family val="1"/>
      </rPr>
      <t>3</t>
    </r>
    <r>
      <rPr>
        <sz val="11"/>
        <rFont val="ＭＳ 明朝"/>
        <family val="1"/>
        <charset val="128"/>
      </rPr>
      <t>の製造時の漏出</t>
    </r>
    <phoneticPr fontId="10"/>
  </si>
  <si>
    <t>Semiconductor</t>
  </si>
  <si>
    <t>Semiconductor</t>
    <phoneticPr fontId="10"/>
  </si>
  <si>
    <r>
      <t>Energy-related CO</t>
    </r>
    <r>
      <rPr>
        <u/>
        <vertAlign val="subscript"/>
        <sz val="11"/>
        <color rgb="FF0000FF"/>
        <rFont val="Times New Roman"/>
        <family val="1"/>
      </rPr>
      <t>2</t>
    </r>
    <r>
      <rPr>
        <u/>
        <sz val="11"/>
        <color indexed="12"/>
        <rFont val="Times New Roman"/>
        <family val="1"/>
      </rPr>
      <t xml:space="preserve"> emissions by fuel type </t>
    </r>
    <phoneticPr fontId="10"/>
  </si>
  <si>
    <r>
      <t>CO</t>
    </r>
    <r>
      <rPr>
        <u/>
        <vertAlign val="subscript"/>
        <sz val="11"/>
        <color rgb="FF0000FF"/>
        <rFont val="Times New Roman"/>
        <family val="1"/>
      </rPr>
      <t>2</t>
    </r>
    <r>
      <rPr>
        <u/>
        <sz val="11"/>
        <color rgb="FF0000FF"/>
        <rFont val="Times New Roman"/>
        <family val="1"/>
      </rPr>
      <t xml:space="preserve"> emissions by sector (without allocation of CO</t>
    </r>
    <r>
      <rPr>
        <u/>
        <vertAlign val="subscript"/>
        <sz val="11"/>
        <color rgb="FF0000FF"/>
        <rFont val="Times New Roman"/>
        <family val="1"/>
      </rPr>
      <t>2</t>
    </r>
    <r>
      <rPr>
        <u/>
        <sz val="11"/>
        <color rgb="FF0000FF"/>
        <rFont val="Times New Roman"/>
        <family val="1"/>
      </rPr>
      <t xml:space="preserve"> emissions from power generation and steam generation to each sector)</t>
    </r>
    <phoneticPr fontId="10"/>
  </si>
  <si>
    <r>
      <rPr>
        <u/>
        <sz val="11"/>
        <color rgb="FF0000FF"/>
        <rFont val="ＭＳ 明朝"/>
        <family val="1"/>
        <charset val="128"/>
      </rPr>
      <t>国際バンカー油起源の</t>
    </r>
    <r>
      <rPr>
        <u/>
        <sz val="11"/>
        <color rgb="FF0000FF"/>
        <rFont val="Times New Roman"/>
        <family val="1"/>
      </rPr>
      <t xml:space="preserve">GHG </t>
    </r>
    <r>
      <rPr>
        <u/>
        <sz val="11"/>
        <color rgb="FF0000FF"/>
        <rFont val="ＭＳ 明朝"/>
        <family val="1"/>
        <charset val="128"/>
      </rPr>
      <t>排出量の推移　【参考値】</t>
    </r>
    <rPh sb="0" eb="2">
      <t>コクサイ</t>
    </rPh>
    <rPh sb="6" eb="7">
      <t>ユ</t>
    </rPh>
    <rPh sb="7" eb="9">
      <t>キゲン</t>
    </rPh>
    <rPh sb="14" eb="16">
      <t>ハイシュツ</t>
    </rPh>
    <rPh sb="16" eb="17">
      <t>リョウ</t>
    </rPh>
    <rPh sb="18" eb="20">
      <t>スイイ</t>
    </rPh>
    <rPh sb="22" eb="24">
      <t>サンコウ</t>
    </rPh>
    <rPh sb="24" eb="25">
      <t>チ</t>
    </rPh>
    <phoneticPr fontId="10"/>
  </si>
  <si>
    <r>
      <rPr>
        <u/>
        <sz val="11"/>
        <color indexed="12"/>
        <rFont val="ＭＳ 明朝"/>
        <family val="1"/>
        <charset val="128"/>
      </rPr>
      <t>【参考】国連提出の</t>
    </r>
    <r>
      <rPr>
        <u/>
        <sz val="11"/>
        <color indexed="12"/>
        <rFont val="Times New Roman"/>
        <family val="1"/>
      </rPr>
      <t>NID</t>
    </r>
    <r>
      <rPr>
        <u/>
        <sz val="11"/>
        <color indexed="12"/>
        <rFont val="ＭＳ 明朝"/>
        <family val="1"/>
        <charset val="128"/>
      </rPr>
      <t>に記載する部門別</t>
    </r>
    <r>
      <rPr>
        <u/>
        <sz val="11"/>
        <color indexed="12"/>
        <rFont val="Times New Roman"/>
        <family val="1"/>
      </rPr>
      <t>CO</t>
    </r>
    <r>
      <rPr>
        <u/>
        <vertAlign val="subscript"/>
        <sz val="11"/>
        <color rgb="FF0000FF"/>
        <rFont val="Times New Roman"/>
        <family val="1"/>
      </rPr>
      <t>2</t>
    </r>
    <r>
      <rPr>
        <u/>
        <sz val="11"/>
        <color indexed="12"/>
        <rFont val="Times New Roman"/>
        <family val="1"/>
      </rPr>
      <t xml:space="preserve"> </t>
    </r>
    <r>
      <rPr>
        <u/>
        <sz val="11"/>
        <color indexed="12"/>
        <rFont val="ＭＳ 明朝"/>
        <family val="1"/>
        <charset val="128"/>
      </rPr>
      <t>排出・吸収量</t>
    </r>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</si>
</sst>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Red]\-#0.0%"/>
    <numFmt numFmtId="191" formatCode="#,##0.000_ "/>
    <numFmt numFmtId="192" formatCode="#,##0.0000_);[Red]\(#,##0.0000\)"/>
    <numFmt numFmtId="193" formatCode="#,##0_ ;[Red]\-#,##0\ "/>
    <numFmt numFmtId="194" formatCode="#,##0.00000000_ ;[Red]\-#,##0.00000000\ "/>
    <numFmt numFmtId="195" formatCode="0.E+00"/>
    <numFmt numFmtId="196" formatCode="0.0E+00"/>
    <numFmt numFmtId="197" formatCode="yyyy/m/d;@"/>
    <numFmt numFmtId="198" formatCode="#,##0.0;[Red]\-#,##0.0"/>
    <numFmt numFmtId="199" formatCode="0_);[Red]\(0\)"/>
    <numFmt numFmtId="200" formatCode="0.000%"/>
    <numFmt numFmtId="201" formatCode="00&quot;00万トン&quot;"/>
    <numFmt numFmtId="202" formatCode="##&quot;億&quot;"/>
    <numFmt numFmtId="203" formatCode="&quot;(&quot;0000&quot;年度)&quot;"/>
    <numFmt numFmtId="204" formatCode="#0.00%;[Red]\-#0.00%"/>
    <numFmt numFmtId="205" formatCode="#0%;[Red]\-#0%"/>
    <numFmt numFmtId="206" formatCode="0.0"/>
    <numFmt numFmtId="207" formatCode="#,##0.00%;[Red]\-#,##0.00%"/>
    <numFmt numFmtId="208" formatCode="#,##0.0_);[Red]\(#,##0.0\)"/>
    <numFmt numFmtId="209" formatCode="#,##0.0"/>
    <numFmt numFmtId="210" formatCode="#0.000%;[Red]\-#0.000%"/>
    <numFmt numFmtId="211" formatCode="\+0.0%;\−0.0%;0.0%;@"/>
    <numFmt numFmtId="212" formatCode="\+#,##0.0_ ;\−#,##0.0_ ;#,##0.0_ ;@"/>
    <numFmt numFmtId="213" formatCode="0_ "/>
  </numFmts>
  <fonts count="80">
    <font>
      <sz val="11"/>
      <name val="ＭＳ Ｐゴシック"/>
      <family val="3"/>
      <charset val="128"/>
    </font>
    <font>
      <sz val="11"/>
      <color theme="1"/>
      <name val="ＭＳ Ｐゴシック"/>
      <family val="2"/>
      <charset val="128"/>
      <scheme val="minor"/>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ＭＳ 明朝"/>
      <family val="1"/>
      <charset val="128"/>
    </font>
    <font>
      <sz val="10"/>
      <name val="ＭＳ 明朝"/>
      <family val="1"/>
      <charset val="128"/>
    </font>
    <font>
      <sz val="6"/>
      <name val="ＭＳ Ｐ明朝"/>
      <family val="1"/>
      <charset val="128"/>
    </font>
    <font>
      <sz val="10"/>
      <name val="Century"/>
      <family val="1"/>
    </font>
    <font>
      <sz val="12"/>
      <name val="ＭＳ Ｐゴシック"/>
      <family val="3"/>
      <charset val="128"/>
    </font>
    <font>
      <sz val="9"/>
      <color indexed="8"/>
      <name val="Times New Roman"/>
      <family val="1"/>
    </font>
    <font>
      <sz val="14"/>
      <name val="ＭＳ 明朝"/>
      <family val="1"/>
      <charset val="128"/>
    </font>
    <font>
      <sz val="11"/>
      <color indexed="8"/>
      <name val="ＭＳ Ｐゴシック"/>
      <family val="3"/>
      <charset val="128"/>
    </font>
    <font>
      <b/>
      <sz val="11"/>
      <name val="ＭＳ 明朝"/>
      <family val="1"/>
      <charset val="128"/>
    </font>
    <font>
      <sz val="11"/>
      <color theme="1"/>
      <name val="ＭＳ Ｐゴシック"/>
      <family val="3"/>
      <charset val="128"/>
      <scheme val="minor"/>
    </font>
    <font>
      <sz val="11"/>
      <color rgb="FFFF0000"/>
      <name val="ＭＳ 明朝"/>
      <family val="1"/>
      <charset val="128"/>
    </font>
    <font>
      <vertAlign val="superscript"/>
      <sz val="11"/>
      <name val="ＭＳ 明朝"/>
      <family val="1"/>
      <charset val="128"/>
    </font>
    <font>
      <sz val="11"/>
      <color indexed="8"/>
      <name val="ＭＳ 明朝"/>
      <family val="1"/>
      <charset val="128"/>
    </font>
    <font>
      <sz val="12"/>
      <name val="ＭＳ 明朝"/>
      <family val="1"/>
      <charset val="128"/>
    </font>
    <font>
      <b/>
      <sz val="16"/>
      <name val="ＭＳ 明朝"/>
      <family val="1"/>
      <charset val="128"/>
    </font>
    <font>
      <sz val="11"/>
      <color rgb="FF000000"/>
      <name val="ＭＳ 明朝"/>
      <family val="1"/>
      <charset val="128"/>
    </font>
    <font>
      <sz val="11"/>
      <name val="Times New Roman"/>
      <family val="1"/>
    </font>
    <font>
      <sz val="12"/>
      <name val="Times New Roman"/>
      <family val="1"/>
    </font>
    <font>
      <b/>
      <sz val="16"/>
      <name val="Times New Roman"/>
      <family val="1"/>
    </font>
    <font>
      <sz val="10"/>
      <name val="Times New Roman"/>
      <family val="1"/>
    </font>
    <font>
      <sz val="11"/>
      <color indexed="8"/>
      <name val="Times New Roman"/>
      <family val="1"/>
    </font>
    <font>
      <u/>
      <sz val="11"/>
      <color indexed="12"/>
      <name val="ＭＳ 明朝"/>
      <family val="1"/>
      <charset val="128"/>
    </font>
    <font>
      <u/>
      <sz val="11"/>
      <color rgb="FF0000FF"/>
      <name val="ＭＳ 明朝"/>
      <family val="1"/>
      <charset val="128"/>
    </font>
    <font>
      <b/>
      <sz val="11"/>
      <color theme="0"/>
      <name val="ＭＳ 明朝"/>
      <family val="1"/>
      <charset val="128"/>
    </font>
    <font>
      <b/>
      <sz val="14"/>
      <name val="ＭＳ 明朝"/>
      <family val="1"/>
      <charset val="128"/>
    </font>
    <font>
      <b/>
      <sz val="11"/>
      <name val="Times New Roman"/>
      <family val="1"/>
    </font>
    <font>
      <sz val="11"/>
      <color rgb="FFFF0000"/>
      <name val="Times New Roman"/>
      <family val="1"/>
    </font>
    <font>
      <u/>
      <sz val="11"/>
      <color indexed="12"/>
      <name val="Times New Roman"/>
      <family val="1"/>
    </font>
    <font>
      <u/>
      <sz val="11"/>
      <color rgb="FF0000FF"/>
      <name val="Times New Roman"/>
      <family val="1"/>
    </font>
    <font>
      <vertAlign val="subscript"/>
      <sz val="11"/>
      <name val="Times New Roman"/>
      <family val="1"/>
    </font>
    <font>
      <u/>
      <vertAlign val="subscript"/>
      <sz val="11"/>
      <color rgb="FF0000FF"/>
      <name val="Times New Roman"/>
      <family val="1"/>
    </font>
    <font>
      <u/>
      <vertAlign val="subscript"/>
      <sz val="11"/>
      <color indexed="12"/>
      <name val="Times New Roman"/>
      <family val="1"/>
    </font>
    <font>
      <sz val="11"/>
      <color rgb="FF0070C0"/>
      <name val="Times New Roman"/>
      <family val="1"/>
    </font>
    <font>
      <b/>
      <vertAlign val="subscript"/>
      <sz val="16"/>
      <name val="Times New Roman"/>
      <family val="1"/>
    </font>
    <font>
      <sz val="11"/>
      <color theme="0" tint="-0.34998626667073579"/>
      <name val="Times New Roman"/>
      <family val="1"/>
    </font>
    <font>
      <b/>
      <sz val="14"/>
      <name val="Times New Roman"/>
      <family val="1"/>
    </font>
    <font>
      <sz val="11"/>
      <color theme="1"/>
      <name val="Times New Roman"/>
      <family val="1"/>
    </font>
    <font>
      <b/>
      <sz val="11"/>
      <color theme="1"/>
      <name val="Times New Roman"/>
      <family val="1"/>
    </font>
    <font>
      <sz val="11"/>
      <color theme="0" tint="-0.249977111117893"/>
      <name val="Times New Roman"/>
      <family val="1"/>
    </font>
    <font>
      <sz val="11"/>
      <color rgb="FF00B0F0"/>
      <name val="Times New Roman"/>
      <family val="1"/>
    </font>
    <font>
      <sz val="11"/>
      <color theme="0" tint="-0.499984740745262"/>
      <name val="Times New Roman"/>
      <family val="1"/>
    </font>
    <font>
      <sz val="14"/>
      <name val="Times New Roman"/>
      <family val="1"/>
    </font>
    <font>
      <sz val="11"/>
      <color rgb="FF000000"/>
      <name val="Times New Roman"/>
      <family val="1"/>
    </font>
    <font>
      <sz val="11"/>
      <color indexed="55"/>
      <name val="Times New Roman"/>
      <family val="1"/>
    </font>
    <font>
      <b/>
      <vertAlign val="subscript"/>
      <sz val="11"/>
      <name val="Times New Roman"/>
      <family val="1"/>
    </font>
    <font>
      <sz val="11"/>
      <color rgb="FFC00000"/>
      <name val="Times New Roman"/>
      <family val="1"/>
    </font>
    <font>
      <b/>
      <sz val="11"/>
      <color theme="0"/>
      <name val="Times New Roman"/>
      <family val="1"/>
    </font>
    <font>
      <sz val="10.5"/>
      <color rgb="FF000000"/>
      <name val="Times New Roman"/>
      <family val="1"/>
    </font>
    <font>
      <vertAlign val="superscript"/>
      <sz val="11"/>
      <name val="Times New Roman"/>
      <family val="1"/>
    </font>
    <font>
      <sz val="16"/>
      <name val="Times New Roman"/>
      <family val="1"/>
    </font>
    <font>
      <sz val="11"/>
      <color rgb="FFFFFFFF"/>
      <name val="Times New Roman"/>
      <family val="1"/>
    </font>
    <font>
      <sz val="10"/>
      <color rgb="FFFF0000"/>
      <name val="Times New Roman"/>
      <family val="1"/>
    </font>
    <font>
      <sz val="10"/>
      <color theme="0"/>
      <name val="Times New Roman"/>
      <family val="1"/>
    </font>
    <font>
      <sz val="10"/>
      <color rgb="FFFFFFFF"/>
      <name val="Times New Roman"/>
      <family val="1"/>
    </font>
    <font>
      <sz val="10"/>
      <color rgb="FF0070C0"/>
      <name val="Times New Roman"/>
      <family val="1"/>
    </font>
    <font>
      <sz val="18"/>
      <name val="Times New Roman"/>
      <family val="1"/>
    </font>
    <font>
      <b/>
      <sz val="16"/>
      <color rgb="FF00B0F0"/>
      <name val="Times New Roman"/>
      <family val="1"/>
    </font>
    <font>
      <b/>
      <sz val="11"/>
      <color rgb="FFFF0000"/>
      <name val="Times New Roman"/>
      <family val="1"/>
    </font>
    <font>
      <vertAlign val="subscript"/>
      <sz val="12"/>
      <name val="Times New Roman"/>
      <family val="1"/>
    </font>
    <font>
      <vertAlign val="subscript"/>
      <sz val="11"/>
      <color indexed="8"/>
      <name val="Times New Roman"/>
      <family val="1"/>
    </font>
    <font>
      <vertAlign val="superscript"/>
      <sz val="11"/>
      <color indexed="8"/>
      <name val="Times New Roman"/>
      <family val="1"/>
    </font>
    <font>
      <sz val="11"/>
      <name val="Times New Roman"/>
      <family val="1"/>
      <charset val="128"/>
    </font>
    <font>
      <b/>
      <sz val="16"/>
      <name val="Times New Roman"/>
      <family val="1"/>
      <charset val="128"/>
    </font>
    <font>
      <sz val="11"/>
      <name val="ＭＳ Ｐ明朝"/>
      <family val="1"/>
      <charset val="128"/>
    </font>
    <font>
      <b/>
      <u/>
      <sz val="11"/>
      <name val="Times New Roman"/>
      <family val="1"/>
    </font>
    <font>
      <b/>
      <u/>
      <vertAlign val="subscript"/>
      <sz val="11"/>
      <name val="Times New Roman"/>
      <family val="1"/>
    </font>
    <font>
      <b/>
      <sz val="12"/>
      <name val="ＭＳ 明朝"/>
      <family val="1"/>
      <charset val="128"/>
    </font>
    <font>
      <b/>
      <sz val="16"/>
      <name val="游ゴシック"/>
      <family val="1"/>
      <charset val="128"/>
    </font>
    <font>
      <sz val="11"/>
      <name val="Segoe UI Symbol"/>
      <family val="1"/>
    </font>
  </fonts>
  <fills count="67">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
      <patternFill patternType="solid">
        <fgColor rgb="FFFFCC99"/>
        <bgColor indexed="64"/>
      </patternFill>
    </fill>
    <fill>
      <patternFill patternType="solid">
        <fgColor rgb="FFFF0066"/>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33CCCC"/>
        <bgColor indexed="64"/>
      </patternFill>
    </fill>
    <fill>
      <patternFill patternType="solid">
        <fgColor rgb="FF00FFFF"/>
        <bgColor indexed="64"/>
      </patternFill>
    </fill>
    <fill>
      <patternFill patternType="solid">
        <fgColor theme="0" tint="-0.34998626667073579"/>
        <bgColor indexed="64"/>
      </patternFill>
    </fill>
  </fills>
  <borders count="23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style="thin">
        <color indexed="64"/>
      </left>
      <right style="thin">
        <color indexed="64"/>
      </right>
      <top/>
      <bottom style="dotted">
        <color indexed="64"/>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style="double">
        <color indexed="64"/>
      </top>
      <bottom style="dotted">
        <color indexed="64"/>
      </bottom>
      <diagonal/>
    </border>
    <border>
      <left style="thin">
        <color indexed="64"/>
      </left>
      <right/>
      <top style="medium">
        <color indexed="64"/>
      </top>
      <bottom/>
      <diagonal/>
    </border>
    <border>
      <left/>
      <right/>
      <top style="dotted">
        <color indexed="64"/>
      </top>
      <bottom style="thin">
        <color indexed="64"/>
      </bottom>
      <diagonal/>
    </border>
    <border>
      <left/>
      <right/>
      <top style="dotted">
        <color indexed="64"/>
      </top>
      <bottom/>
      <diagonal/>
    </border>
    <border>
      <left/>
      <right/>
      <top style="thin">
        <color indexed="64"/>
      </top>
      <bottom style="dashed">
        <color indexed="64"/>
      </bottom>
      <diagonal/>
    </border>
    <border>
      <left/>
      <right/>
      <top style="dashed">
        <color indexed="64"/>
      </top>
      <bottom/>
      <diagonal/>
    </border>
    <border>
      <left style="thin">
        <color indexed="64"/>
      </left>
      <right style="medium">
        <color indexed="64"/>
      </right>
      <top/>
      <bottom style="dotted">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thin">
        <color indexed="64"/>
      </top>
      <bottom/>
      <diagonal/>
    </border>
    <border>
      <left style="thin">
        <color indexed="64"/>
      </left>
      <right/>
      <top style="dashed">
        <color indexed="64"/>
      </top>
      <bottom style="thin">
        <color indexed="64"/>
      </bottom>
      <diagonal/>
    </border>
    <border>
      <left style="thin">
        <color theme="1" tint="0.499984740745262"/>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style="dashed">
        <color indexed="64"/>
      </top>
      <bottom/>
      <diagonal/>
    </border>
    <border>
      <left/>
      <right style="medium">
        <color indexed="64"/>
      </right>
      <top/>
      <bottom style="thin">
        <color indexed="64"/>
      </bottom>
      <diagonal/>
    </border>
    <border>
      <left style="dashed">
        <color indexed="64"/>
      </left>
      <right style="medium">
        <color indexed="64"/>
      </right>
      <top style="thin">
        <color indexed="64"/>
      </top>
      <bottom style="thin">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diagonal/>
    </border>
    <border>
      <left/>
      <right style="medium">
        <color indexed="64"/>
      </right>
      <top style="dotted">
        <color indexed="64"/>
      </top>
      <bottom/>
      <diagonal/>
    </border>
    <border>
      <left/>
      <right style="medium">
        <color indexed="64"/>
      </right>
      <top style="dotted">
        <color indexed="64"/>
      </top>
      <bottom style="double">
        <color indexed="64"/>
      </bottom>
      <diagonal/>
    </border>
    <border>
      <left/>
      <right style="medium">
        <color indexed="64"/>
      </right>
      <top/>
      <bottom style="dotted">
        <color indexed="64"/>
      </bottom>
      <diagonal/>
    </border>
    <border>
      <left/>
      <right style="medium">
        <color indexed="64"/>
      </right>
      <top style="dashed">
        <color indexed="64"/>
      </top>
      <bottom style="medium">
        <color indexed="64"/>
      </bottom>
      <diagonal/>
    </border>
    <border>
      <left/>
      <right style="medium">
        <color indexed="64"/>
      </right>
      <top/>
      <bottom style="dashed">
        <color indexed="64"/>
      </bottom>
      <diagonal/>
    </border>
    <border>
      <left/>
      <right style="medium">
        <color indexed="64"/>
      </right>
      <top style="dashed">
        <color indexed="64"/>
      </top>
      <bottom style="double">
        <color indexed="64"/>
      </bottom>
      <diagonal/>
    </border>
    <border>
      <left/>
      <right style="medium">
        <color indexed="64"/>
      </right>
      <top style="dashed">
        <color indexed="64"/>
      </top>
      <bottom style="dashed">
        <color indexed="64"/>
      </bottom>
      <diagonal/>
    </border>
    <border>
      <left/>
      <right style="medium">
        <color indexed="64"/>
      </right>
      <top/>
      <bottom style="double">
        <color indexed="64"/>
      </bottom>
      <diagonal/>
    </border>
    <border>
      <left style="medium">
        <color indexed="64"/>
      </left>
      <right style="dashed">
        <color indexed="64"/>
      </right>
      <top/>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dashed">
        <color indexed="64"/>
      </right>
      <top/>
      <bottom style="thin">
        <color indexed="64"/>
      </bottom>
      <diagonal/>
    </border>
    <border>
      <left/>
      <right style="dashed">
        <color indexed="64"/>
      </right>
      <top style="medium">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ouble">
        <color indexed="64"/>
      </bottom>
      <diagonal/>
    </border>
    <border>
      <left style="medium">
        <color indexed="64"/>
      </left>
      <right style="medium">
        <color indexed="64"/>
      </right>
      <top/>
      <bottom style="dotted">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dashed">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dashed">
        <color indexed="64"/>
      </top>
      <bottom/>
      <diagonal/>
    </border>
    <border>
      <left/>
      <right style="medium">
        <color indexed="64"/>
      </right>
      <top style="double">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medium">
        <color indexed="64"/>
      </right>
      <top style="dashed">
        <color indexed="64"/>
      </top>
      <bottom style="dotted">
        <color indexed="64"/>
      </bottom>
      <diagonal/>
    </border>
    <border>
      <left/>
      <right style="medium">
        <color indexed="64"/>
      </right>
      <top style="dashed">
        <color indexed="64"/>
      </top>
      <bottom style="dotted">
        <color indexed="64"/>
      </bottom>
      <diagonal/>
    </border>
    <border>
      <left style="medium">
        <color indexed="64"/>
      </left>
      <right style="medium">
        <color indexed="64"/>
      </right>
      <top/>
      <bottom style="thin">
        <color indexed="64"/>
      </bottom>
      <diagonal/>
    </border>
    <border>
      <left style="thin">
        <color indexed="64"/>
      </left>
      <right/>
      <top style="double">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dotted">
        <color indexed="64"/>
      </bottom>
      <diagonal/>
    </border>
    <border>
      <left style="medium">
        <color indexed="64"/>
      </left>
      <right style="thin">
        <color indexed="64"/>
      </right>
      <top style="dotted">
        <color indexed="64"/>
      </top>
      <bottom style="medium">
        <color indexed="64"/>
      </bottom>
      <diagonal/>
    </border>
    <border>
      <left style="medium">
        <color indexed="64"/>
      </left>
      <right style="thin">
        <color indexed="64"/>
      </right>
      <top style="dashed">
        <color indexed="64"/>
      </top>
      <bottom/>
      <diagonal/>
    </border>
    <border>
      <left style="medium">
        <color indexed="64"/>
      </left>
      <right style="thin">
        <color indexed="64"/>
      </right>
      <top style="double">
        <color indexed="64"/>
      </top>
      <bottom style="dotted">
        <color indexed="64"/>
      </bottom>
      <diagonal/>
    </border>
  </borders>
  <cellStyleXfs count="44">
    <xf numFmtId="0" fontId="0" fillId="0" borderId="0">
      <alignment vertical="center"/>
    </xf>
    <xf numFmtId="49" fontId="2" fillId="0" borderId="1" applyNumberFormat="0" applyFont="0" applyFill="0" applyBorder="0" applyProtection="0">
      <alignment horizontal="left" vertical="center" indent="2"/>
    </xf>
    <xf numFmtId="49" fontId="2" fillId="0" borderId="2" applyNumberFormat="0" applyFont="0" applyFill="0" applyBorder="0" applyProtection="0">
      <alignment horizontal="left" vertical="center" indent="5"/>
    </xf>
    <xf numFmtId="4" fontId="2" fillId="2" borderId="1">
      <alignment horizontal="right" vertical="center"/>
    </xf>
    <xf numFmtId="0" fontId="2" fillId="3" borderId="0" applyBorder="0">
      <alignment horizontal="right" vertical="center"/>
    </xf>
    <xf numFmtId="0" fontId="2" fillId="3" borderId="0" applyBorder="0">
      <alignment horizontal="right" vertical="center"/>
    </xf>
    <xf numFmtId="0" fontId="16" fillId="4" borderId="1">
      <alignment horizontal="right" vertical="center"/>
    </xf>
    <xf numFmtId="0" fontId="16" fillId="4" borderId="1">
      <alignment horizontal="right" vertical="center"/>
    </xf>
    <xf numFmtId="0" fontId="16" fillId="4" borderId="3">
      <alignment horizontal="right" vertical="center"/>
    </xf>
    <xf numFmtId="4" fontId="3" fillId="0" borderId="4" applyFill="0" applyBorder="0" applyProtection="0">
      <alignment horizontal="right" vertical="center"/>
    </xf>
    <xf numFmtId="0" fontId="16" fillId="0" borderId="0" applyNumberFormat="0">
      <alignment horizontal="right"/>
    </xf>
    <xf numFmtId="0" fontId="2" fillId="0" borderId="5">
      <alignment horizontal="left" vertical="center" wrapText="1" indent="2"/>
    </xf>
    <xf numFmtId="0" fontId="2" fillId="3" borderId="2">
      <alignment horizontal="left" vertical="center"/>
    </xf>
    <xf numFmtId="0" fontId="16" fillId="0" borderId="6">
      <alignment horizontal="left" vertical="top" wrapText="1"/>
    </xf>
    <xf numFmtId="0" fontId="6" fillId="0" borderId="7"/>
    <xf numFmtId="0" fontId="4" fillId="0" borderId="0" applyNumberFormat="0" applyFill="0" applyBorder="0" applyAlignment="0" applyProtection="0"/>
    <xf numFmtId="0" fontId="2" fillId="0" borderId="0" applyBorder="0">
      <alignment horizontal="right" vertical="center"/>
    </xf>
    <xf numFmtId="0" fontId="2" fillId="0" borderId="8">
      <alignment horizontal="right" vertical="center"/>
    </xf>
    <xf numFmtId="4" fontId="2" fillId="0" borderId="1" applyFill="0" applyBorder="0" applyProtection="0">
      <alignment horizontal="right" vertical="center"/>
    </xf>
    <xf numFmtId="49" fontId="3" fillId="0" borderId="1" applyNumberFormat="0" applyFill="0" applyBorder="0" applyProtection="0">
      <alignment horizontal="left" vertical="center"/>
    </xf>
    <xf numFmtId="0" fontId="2" fillId="0" borderId="1" applyNumberFormat="0" applyFill="0" applyAlignment="0" applyProtection="0"/>
    <xf numFmtId="0" fontId="5" fillId="5" borderId="0" applyNumberFormat="0" applyFont="0" applyBorder="0" applyAlignment="0" applyProtection="0"/>
    <xf numFmtId="0" fontId="6" fillId="0" borderId="0"/>
    <xf numFmtId="182" fontId="2" fillId="6" borderId="1" applyNumberFormat="0" applyFont="0" applyBorder="0" applyAlignment="0" applyProtection="0">
      <alignment horizontal="right" vertical="center"/>
    </xf>
    <xf numFmtId="0" fontId="2" fillId="7" borderId="3"/>
    <xf numFmtId="4" fontId="2" fillId="0" borderId="0"/>
    <xf numFmtId="9" fontId="7" fillId="0" borderId="0" applyFont="0" applyFill="0" applyBorder="0" applyAlignment="0" applyProtection="0">
      <alignment vertical="center"/>
    </xf>
    <xf numFmtId="9" fontId="12" fillId="0" borderId="0" applyFont="0" applyFill="0" applyBorder="0" applyAlignment="0" applyProtection="0"/>
    <xf numFmtId="0" fontId="8" fillId="0" borderId="0" applyNumberFormat="0" applyFill="0" applyBorder="0" applyAlignment="0" applyProtection="0">
      <alignment vertical="top"/>
      <protection locked="0"/>
    </xf>
    <xf numFmtId="38" fontId="7" fillId="0" borderId="0" applyFont="0" applyFill="0" applyBorder="0" applyAlignment="0" applyProtection="0">
      <alignment vertical="center"/>
    </xf>
    <xf numFmtId="0" fontId="15" fillId="0" borderId="0">
      <alignment vertical="center"/>
    </xf>
    <xf numFmtId="0" fontId="12" fillId="0" borderId="0"/>
    <xf numFmtId="0" fontId="9" fillId="0" borderId="0"/>
    <xf numFmtId="0" fontId="9" fillId="0" borderId="0"/>
    <xf numFmtId="0" fontId="18" fillId="0" borderId="0">
      <alignment vertical="center"/>
    </xf>
    <xf numFmtId="1" fontId="17" fillId="0" borderId="0">
      <alignment vertical="center"/>
    </xf>
    <xf numFmtId="9" fontId="7" fillId="0" borderId="0" applyFont="0" applyFill="0" applyBorder="0" applyAlignment="0" applyProtection="0">
      <alignment vertical="center"/>
    </xf>
    <xf numFmtId="9" fontId="20"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12" fillId="0" borderId="0"/>
    <xf numFmtId="0" fontId="7" fillId="0" borderId="0"/>
    <xf numFmtId="38" fontId="7" fillId="0" borderId="0" applyFont="0" applyFill="0" applyBorder="0" applyAlignment="0" applyProtection="0">
      <alignment vertical="center"/>
    </xf>
  </cellStyleXfs>
  <cellXfs count="2013">
    <xf numFmtId="0" fontId="0" fillId="0" borderId="0" xfId="0">
      <alignment vertical="center"/>
    </xf>
    <xf numFmtId="0" fontId="27" fillId="29" borderId="0" xfId="0" applyFont="1" applyFill="1">
      <alignment vertical="center"/>
    </xf>
    <xf numFmtId="0" fontId="29" fillId="29" borderId="0" xfId="0" applyFont="1" applyFill="1">
      <alignment vertical="center"/>
    </xf>
    <xf numFmtId="0" fontId="37" fillId="29" borderId="0" xfId="0" applyFont="1" applyFill="1">
      <alignment vertical="center"/>
    </xf>
    <xf numFmtId="197" fontId="27" fillId="29" borderId="0" xfId="0" quotePrefix="1" applyNumberFormat="1" applyFont="1" applyFill="1" applyAlignment="1">
      <alignment horizontal="right" vertical="center"/>
    </xf>
    <xf numFmtId="0" fontId="27" fillId="29" borderId="0" xfId="0" applyFont="1" applyFill="1" applyAlignment="1">
      <alignment horizontal="right" vertical="center"/>
    </xf>
    <xf numFmtId="0" fontId="38" fillId="29" borderId="0" xfId="28" applyFont="1" applyFill="1" applyAlignment="1" applyProtection="1">
      <alignment horizontal="right" vertical="center"/>
    </xf>
    <xf numFmtId="0" fontId="27" fillId="24" borderId="1" xfId="0" applyFont="1" applyFill="1" applyBorder="1">
      <alignment vertical="center"/>
    </xf>
    <xf numFmtId="0" fontId="27" fillId="29" borderId="1" xfId="0" applyFont="1" applyFill="1" applyBorder="1">
      <alignment vertical="center"/>
    </xf>
    <xf numFmtId="0" fontId="27" fillId="29" borderId="1" xfId="0" applyFont="1" applyFill="1" applyBorder="1" applyAlignment="1">
      <alignment vertical="center" wrapText="1"/>
    </xf>
    <xf numFmtId="0" fontId="27" fillId="0" borderId="1" xfId="0" applyFont="1" applyBorder="1">
      <alignment vertical="center"/>
    </xf>
    <xf numFmtId="0" fontId="38" fillId="29" borderId="1" xfId="28" applyFont="1" applyFill="1" applyBorder="1" applyAlignment="1" applyProtection="1">
      <alignment vertical="center" wrapText="1"/>
    </xf>
    <xf numFmtId="0" fontId="38" fillId="0" borderId="1" xfId="28" applyFont="1" applyFill="1" applyBorder="1" applyAlignment="1" applyProtection="1">
      <alignment vertical="center" wrapText="1"/>
    </xf>
    <xf numFmtId="0" fontId="39" fillId="29" borderId="1" xfId="28" applyFont="1" applyFill="1" applyBorder="1" applyAlignment="1" applyProtection="1">
      <alignment vertical="center" wrapText="1"/>
    </xf>
    <xf numFmtId="0" fontId="43" fillId="29" borderId="0" xfId="0" applyFont="1" applyFill="1">
      <alignment vertical="center"/>
    </xf>
    <xf numFmtId="0" fontId="38" fillId="29" borderId="1" xfId="28" applyFont="1" applyFill="1" applyBorder="1" applyAlignment="1" applyProtection="1">
      <alignment vertical="center"/>
    </xf>
    <xf numFmtId="0" fontId="27" fillId="29" borderId="1" xfId="0" quotePrefix="1" applyFont="1" applyFill="1" applyBorder="1">
      <alignment vertical="center"/>
    </xf>
    <xf numFmtId="0" fontId="37" fillId="29" borderId="20" xfId="0" applyFont="1" applyFill="1" applyBorder="1">
      <alignment vertical="center"/>
    </xf>
    <xf numFmtId="0" fontId="27" fillId="29" borderId="0" xfId="0" applyFont="1" applyFill="1" applyAlignment="1">
      <alignment vertical="center" wrapText="1"/>
    </xf>
    <xf numFmtId="0" fontId="38" fillId="29" borderId="0" xfId="28" applyFont="1" applyFill="1" applyBorder="1" applyAlignment="1" applyProtection="1">
      <alignment vertical="center" wrapText="1"/>
    </xf>
    <xf numFmtId="0" fontId="27" fillId="0" borderId="0" xfId="0" applyFont="1">
      <alignment vertical="center"/>
    </xf>
    <xf numFmtId="0" fontId="28" fillId="20" borderId="150" xfId="33" applyFont="1" applyFill="1" applyBorder="1" applyAlignment="1">
      <alignment vertical="center"/>
    </xf>
    <xf numFmtId="177" fontId="28" fillId="20" borderId="72" xfId="33" applyNumberFormat="1" applyFont="1" applyFill="1" applyBorder="1" applyAlignment="1">
      <alignment horizontal="right" vertical="center"/>
    </xf>
    <xf numFmtId="0" fontId="27" fillId="0" borderId="0" xfId="33" applyFont="1" applyAlignment="1">
      <alignment vertical="center"/>
    </xf>
    <xf numFmtId="38" fontId="36" fillId="29" borderId="0" xfId="29" applyFont="1" applyFill="1" applyBorder="1" applyAlignment="1">
      <alignment vertical="center"/>
    </xf>
    <xf numFmtId="189" fontId="27" fillId="8" borderId="0" xfId="33" applyNumberFormat="1" applyFont="1" applyFill="1"/>
    <xf numFmtId="0" fontId="27" fillId="8" borderId="0" xfId="33" applyFont="1" applyFill="1"/>
    <xf numFmtId="0" fontId="27" fillId="23" borderId="83" xfId="33" applyFont="1" applyFill="1" applyBorder="1" applyAlignment="1">
      <alignment vertical="center"/>
    </xf>
    <xf numFmtId="0" fontId="27" fillId="8" borderId="0" xfId="33" applyFont="1" applyFill="1" applyAlignment="1">
      <alignment vertical="center"/>
    </xf>
    <xf numFmtId="0" fontId="36" fillId="0" borderId="0" xfId="0" applyFont="1">
      <alignment vertical="center"/>
    </xf>
    <xf numFmtId="38" fontId="27" fillId="0" borderId="22" xfId="29" applyFont="1" applyFill="1" applyBorder="1" applyAlignment="1">
      <alignment vertical="center"/>
    </xf>
    <xf numFmtId="38" fontId="27" fillId="0" borderId="113" xfId="29" applyFont="1" applyFill="1" applyBorder="1" applyAlignment="1">
      <alignment vertical="center"/>
    </xf>
    <xf numFmtId="0" fontId="27" fillId="29" borderId="0" xfId="33" applyFont="1" applyFill="1" applyAlignment="1">
      <alignment vertical="center"/>
    </xf>
    <xf numFmtId="0" fontId="29" fillId="29" borderId="0" xfId="33" applyFont="1" applyFill="1" applyAlignment="1">
      <alignment horizontal="left" vertical="center" wrapText="1"/>
    </xf>
    <xf numFmtId="0" fontId="29" fillId="29" borderId="0" xfId="33" applyFont="1" applyFill="1" applyAlignment="1">
      <alignment vertical="center"/>
    </xf>
    <xf numFmtId="0" fontId="4" fillId="8" borderId="0" xfId="33" applyFont="1" applyFill="1" applyAlignment="1">
      <alignment vertical="center"/>
    </xf>
    <xf numFmtId="0" fontId="36" fillId="8" borderId="0" xfId="33" applyFont="1" applyFill="1" applyAlignment="1">
      <alignment horizontal="left" vertical="center"/>
    </xf>
    <xf numFmtId="0" fontId="27" fillId="24" borderId="57" xfId="33" applyFont="1" applyFill="1" applyBorder="1" applyAlignment="1">
      <alignment horizontal="left" vertical="center"/>
    </xf>
    <xf numFmtId="0" fontId="27" fillId="24" borderId="14" xfId="33" applyFont="1" applyFill="1" applyBorder="1" applyAlignment="1">
      <alignment horizontal="left" vertical="center"/>
    </xf>
    <xf numFmtId="0" fontId="27" fillId="24" borderId="15" xfId="33" applyFont="1" applyFill="1" applyBorder="1" applyAlignment="1">
      <alignment horizontal="center" vertical="center"/>
    </xf>
    <xf numFmtId="0" fontId="27" fillId="24" borderId="16" xfId="33" applyFont="1" applyFill="1" applyBorder="1" applyAlignment="1">
      <alignment horizontal="center" vertical="center"/>
    </xf>
    <xf numFmtId="0" fontId="27" fillId="24" borderId="17" xfId="33" applyFont="1" applyFill="1" applyBorder="1" applyAlignment="1">
      <alignment horizontal="center" vertical="center"/>
    </xf>
    <xf numFmtId="0" fontId="36" fillId="20" borderId="35" xfId="33" applyFont="1" applyFill="1" applyBorder="1" applyAlignment="1">
      <alignment vertical="center"/>
    </xf>
    <xf numFmtId="0" fontId="36" fillId="20" borderId="37" xfId="33" applyFont="1" applyFill="1" applyBorder="1" applyAlignment="1">
      <alignment horizontal="left" vertical="center"/>
    </xf>
    <xf numFmtId="38" fontId="36" fillId="28" borderId="39" xfId="29" applyFont="1" applyFill="1" applyBorder="1" applyAlignment="1">
      <alignment vertical="center"/>
    </xf>
    <xf numFmtId="40" fontId="27" fillId="20" borderId="40" xfId="29" applyNumberFormat="1" applyFont="1" applyFill="1" applyBorder="1" applyAlignment="1">
      <alignment horizontal="center" vertical="center"/>
    </xf>
    <xf numFmtId="0" fontId="54" fillId="8" borderId="0" xfId="33" applyFont="1" applyFill="1" applyAlignment="1">
      <alignment vertical="center"/>
    </xf>
    <xf numFmtId="0" fontId="27" fillId="32" borderId="36" xfId="33" applyFont="1" applyFill="1" applyBorder="1" applyAlignment="1">
      <alignment vertical="center"/>
    </xf>
    <xf numFmtId="0" fontId="27" fillId="20" borderId="44" xfId="33" applyFont="1" applyFill="1" applyBorder="1" applyAlignment="1">
      <alignment vertical="center"/>
    </xf>
    <xf numFmtId="38" fontId="27" fillId="3" borderId="1" xfId="29" applyFont="1" applyFill="1" applyBorder="1" applyAlignment="1">
      <alignment vertical="center"/>
    </xf>
    <xf numFmtId="40" fontId="27" fillId="3" borderId="3" xfId="29" applyNumberFormat="1" applyFont="1" applyFill="1" applyBorder="1" applyAlignment="1">
      <alignment vertical="center"/>
    </xf>
    <xf numFmtId="0" fontId="27" fillId="32" borderId="20" xfId="33" applyFont="1" applyFill="1" applyBorder="1" applyAlignment="1">
      <alignment vertical="center"/>
    </xf>
    <xf numFmtId="38" fontId="27" fillId="31" borderId="45" xfId="29" applyFont="1" applyFill="1" applyBorder="1" applyAlignment="1">
      <alignment vertical="center"/>
    </xf>
    <xf numFmtId="40" fontId="27" fillId="32" borderId="28" xfId="29" applyNumberFormat="1" applyFont="1" applyFill="1" applyBorder="1" applyAlignment="1">
      <alignment vertical="center"/>
    </xf>
    <xf numFmtId="38" fontId="27" fillId="31" borderId="22" xfId="29" applyFont="1" applyFill="1" applyBorder="1" applyAlignment="1">
      <alignment vertical="center"/>
    </xf>
    <xf numFmtId="40" fontId="27" fillId="32" borderId="23" xfId="29" applyNumberFormat="1" applyFont="1" applyFill="1" applyBorder="1" applyAlignment="1">
      <alignment vertical="center" wrapText="1"/>
    </xf>
    <xf numFmtId="38" fontId="27" fillId="31" borderId="24" xfId="29" applyFont="1" applyFill="1" applyBorder="1" applyAlignment="1">
      <alignment vertical="center"/>
    </xf>
    <xf numFmtId="40" fontId="27" fillId="32" borderId="25" xfId="29" applyNumberFormat="1" applyFont="1" applyFill="1" applyBorder="1" applyAlignment="1">
      <alignment vertical="center" wrapText="1"/>
    </xf>
    <xf numFmtId="38" fontId="27" fillId="20" borderId="1" xfId="29" applyFont="1" applyFill="1" applyBorder="1" applyAlignment="1">
      <alignment vertical="center"/>
    </xf>
    <xf numFmtId="40" fontId="27" fillId="20" borderId="3" xfId="29" applyNumberFormat="1" applyFont="1" applyFill="1" applyBorder="1" applyAlignment="1">
      <alignment vertical="center"/>
    </xf>
    <xf numFmtId="38" fontId="27" fillId="31" borderId="19" xfId="29" applyFont="1" applyFill="1" applyBorder="1" applyAlignment="1">
      <alignment vertical="center"/>
    </xf>
    <xf numFmtId="40" fontId="27" fillId="32" borderId="26" xfId="29" applyNumberFormat="1" applyFont="1" applyFill="1" applyBorder="1" applyAlignment="1">
      <alignment vertical="center" wrapText="1"/>
    </xf>
    <xf numFmtId="38" fontId="27" fillId="28" borderId="1" xfId="29" applyFont="1" applyFill="1" applyBorder="1" applyAlignment="1">
      <alignment vertical="center"/>
    </xf>
    <xf numFmtId="38" fontId="27" fillId="31" borderId="52" xfId="29" applyFont="1" applyFill="1" applyBorder="1" applyAlignment="1">
      <alignment vertical="center"/>
    </xf>
    <xf numFmtId="40" fontId="27" fillId="32" borderId="51" xfId="29" applyNumberFormat="1" applyFont="1" applyFill="1" applyBorder="1" applyAlignment="1">
      <alignment vertical="center" wrapText="1"/>
    </xf>
    <xf numFmtId="0" fontId="36" fillId="20" borderId="37" xfId="33" applyFont="1" applyFill="1" applyBorder="1" applyAlignment="1">
      <alignment vertical="center"/>
    </xf>
    <xf numFmtId="38" fontId="36" fillId="33" borderId="66" xfId="29" applyFont="1" applyFill="1" applyBorder="1" applyAlignment="1">
      <alignment vertical="center"/>
    </xf>
    <xf numFmtId="40" fontId="27" fillId="34" borderId="34" xfId="29" applyNumberFormat="1" applyFont="1" applyFill="1" applyBorder="1" applyAlignment="1">
      <alignment vertical="center" wrapText="1"/>
    </xf>
    <xf numFmtId="0" fontId="36" fillId="20" borderId="42" xfId="33" applyFont="1" applyFill="1" applyBorder="1" applyAlignment="1">
      <alignment vertical="center"/>
    </xf>
    <xf numFmtId="38" fontId="36" fillId="20" borderId="39" xfId="29" applyFont="1" applyFill="1" applyBorder="1" applyAlignment="1">
      <alignment vertical="center"/>
    </xf>
    <xf numFmtId="40" fontId="27" fillId="20" borderId="40" xfId="29" applyNumberFormat="1" applyFont="1" applyFill="1" applyBorder="1" applyAlignment="1">
      <alignment vertical="center" wrapText="1"/>
    </xf>
    <xf numFmtId="40" fontId="27" fillId="20" borderId="3" xfId="29" applyNumberFormat="1" applyFont="1" applyFill="1" applyBorder="1" applyAlignment="1">
      <alignment vertical="center" wrapText="1"/>
    </xf>
    <xf numFmtId="0" fontId="27" fillId="32" borderId="52" xfId="33" applyFont="1" applyFill="1" applyBorder="1" applyAlignment="1">
      <alignment vertical="center"/>
    </xf>
    <xf numFmtId="38" fontId="27" fillId="32" borderId="63" xfId="29" applyFont="1" applyFill="1" applyBorder="1" applyAlignment="1">
      <alignment vertical="center"/>
    </xf>
    <xf numFmtId="40" fontId="27" fillId="32" borderId="109" xfId="29" applyNumberFormat="1" applyFont="1" applyFill="1" applyBorder="1" applyAlignment="1">
      <alignment vertical="center" wrapText="1"/>
    </xf>
    <xf numFmtId="40" fontId="27" fillId="32" borderId="30" xfId="29" applyNumberFormat="1" applyFont="1" applyFill="1" applyBorder="1" applyAlignment="1">
      <alignment vertical="center" wrapText="1"/>
    </xf>
    <xf numFmtId="0" fontId="27" fillId="32" borderId="4" xfId="33" applyFont="1" applyFill="1" applyBorder="1" applyAlignment="1">
      <alignment vertical="center"/>
    </xf>
    <xf numFmtId="38" fontId="27" fillId="32" borderId="64" xfId="29" applyFont="1" applyFill="1" applyBorder="1" applyAlignment="1">
      <alignment vertical="center"/>
    </xf>
    <xf numFmtId="40" fontId="27" fillId="32" borderId="116" xfId="29" applyNumberFormat="1" applyFont="1" applyFill="1" applyBorder="1" applyAlignment="1">
      <alignment vertical="center" wrapText="1"/>
    </xf>
    <xf numFmtId="0" fontId="27" fillId="20" borderId="20" xfId="33" applyFont="1" applyFill="1" applyBorder="1" applyAlignment="1">
      <alignment vertical="center"/>
    </xf>
    <xf numFmtId="38" fontId="27" fillId="20" borderId="4" xfId="29" applyFont="1" applyFill="1" applyBorder="1" applyAlignment="1">
      <alignment vertical="center"/>
    </xf>
    <xf numFmtId="0" fontId="27" fillId="32" borderId="54" xfId="33" applyFont="1" applyFill="1" applyBorder="1" applyAlignment="1">
      <alignment vertical="center"/>
    </xf>
    <xf numFmtId="0" fontId="27" fillId="20" borderId="33" xfId="33" applyFont="1" applyFill="1" applyBorder="1" applyAlignment="1">
      <alignment vertical="center"/>
    </xf>
    <xf numFmtId="0" fontId="27" fillId="32" borderId="41" xfId="33" applyFont="1" applyFill="1" applyBorder="1" applyAlignment="1">
      <alignment vertical="center"/>
    </xf>
    <xf numFmtId="0" fontId="27" fillId="20" borderId="85" xfId="33" applyFont="1" applyFill="1" applyBorder="1" applyAlignment="1">
      <alignment vertical="center"/>
    </xf>
    <xf numFmtId="198" fontId="27" fillId="20" borderId="43" xfId="29" applyNumberFormat="1" applyFont="1" applyFill="1" applyBorder="1" applyAlignment="1">
      <alignment vertical="center"/>
    </xf>
    <xf numFmtId="40" fontId="27" fillId="20" borderId="51" xfId="29" applyNumberFormat="1" applyFont="1" applyFill="1" applyBorder="1" applyAlignment="1">
      <alignment vertical="center" wrapText="1"/>
    </xf>
    <xf numFmtId="38" fontId="36" fillId="33" borderId="39" xfId="29" applyFont="1" applyFill="1" applyBorder="1" applyAlignment="1">
      <alignment vertical="center"/>
    </xf>
    <xf numFmtId="0" fontId="27" fillId="32" borderId="87" xfId="33" applyFont="1" applyFill="1" applyBorder="1" applyAlignment="1">
      <alignment vertical="center"/>
    </xf>
    <xf numFmtId="38" fontId="27" fillId="35" borderId="27" xfId="29" applyFont="1" applyFill="1" applyBorder="1" applyAlignment="1">
      <alignment vertical="center"/>
    </xf>
    <xf numFmtId="40" fontId="27" fillId="32" borderId="28" xfId="29" applyNumberFormat="1" applyFont="1" applyFill="1" applyBorder="1" applyAlignment="1">
      <alignment vertical="center" wrapText="1"/>
    </xf>
    <xf numFmtId="0" fontId="27" fillId="32" borderId="55" xfId="33" applyFont="1" applyFill="1" applyBorder="1" applyAlignment="1">
      <alignment vertical="center"/>
    </xf>
    <xf numFmtId="0" fontId="27" fillId="32" borderId="107" xfId="33" applyFont="1" applyFill="1" applyBorder="1" applyAlignment="1">
      <alignment vertical="center"/>
    </xf>
    <xf numFmtId="198" fontId="27" fillId="35" borderId="56" xfId="29" applyNumberFormat="1" applyFont="1" applyFill="1" applyBorder="1" applyAlignment="1">
      <alignment vertical="center"/>
    </xf>
    <xf numFmtId="38" fontId="27" fillId="35" borderId="56" xfId="29" applyFont="1" applyFill="1" applyBorder="1" applyAlignment="1">
      <alignment vertical="center"/>
    </xf>
    <xf numFmtId="40" fontId="27" fillId="32" borderId="31" xfId="29" applyNumberFormat="1" applyFont="1" applyFill="1" applyBorder="1" applyAlignment="1">
      <alignment vertical="center" wrapText="1"/>
    </xf>
    <xf numFmtId="38" fontId="36" fillId="33" borderId="40" xfId="29" applyFont="1" applyFill="1" applyBorder="1" applyAlignment="1">
      <alignment vertical="center"/>
    </xf>
    <xf numFmtId="3" fontId="27" fillId="35" borderId="27" xfId="29" applyNumberFormat="1" applyFont="1" applyFill="1" applyBorder="1" applyAlignment="1">
      <alignment vertical="center"/>
    </xf>
    <xf numFmtId="38" fontId="27" fillId="35" borderId="28" xfId="29" applyFont="1" applyFill="1" applyBorder="1" applyAlignment="1">
      <alignment vertical="center"/>
    </xf>
    <xf numFmtId="0" fontId="27" fillId="32" borderId="88" xfId="33" applyFont="1" applyFill="1" applyBorder="1" applyAlignment="1">
      <alignment vertical="center"/>
    </xf>
    <xf numFmtId="3" fontId="27" fillId="35" borderId="29" xfId="29" applyNumberFormat="1" applyFont="1" applyFill="1" applyBorder="1" applyAlignment="1">
      <alignment vertical="center"/>
    </xf>
    <xf numFmtId="209" fontId="27" fillId="35" borderId="29" xfId="29" applyNumberFormat="1" applyFont="1" applyFill="1" applyBorder="1" applyAlignment="1">
      <alignment vertical="center"/>
    </xf>
    <xf numFmtId="38" fontId="27" fillId="35" borderId="30" xfId="29" applyFont="1" applyFill="1" applyBorder="1" applyAlignment="1">
      <alignment vertical="center"/>
    </xf>
    <xf numFmtId="0" fontId="27" fillId="32" borderId="85" xfId="33" applyFont="1" applyFill="1" applyBorder="1" applyAlignment="1">
      <alignment vertical="center"/>
    </xf>
    <xf numFmtId="0" fontId="36" fillId="20" borderId="36" xfId="33" applyFont="1" applyFill="1" applyBorder="1" applyAlignment="1">
      <alignment vertical="center"/>
    </xf>
    <xf numFmtId="0" fontId="36" fillId="20" borderId="115" xfId="33" applyFont="1" applyFill="1" applyBorder="1" applyAlignment="1">
      <alignment vertical="center"/>
    </xf>
    <xf numFmtId="38" fontId="36" fillId="33" borderId="4" xfId="29" applyFont="1" applyFill="1" applyBorder="1" applyAlignment="1">
      <alignment vertical="center"/>
    </xf>
    <xf numFmtId="40" fontId="27" fillId="20" borderId="58" xfId="29" applyNumberFormat="1" applyFont="1" applyFill="1" applyBorder="1" applyAlignment="1">
      <alignment vertical="center" wrapText="1"/>
    </xf>
    <xf numFmtId="0" fontId="27" fillId="32" borderId="117" xfId="33" applyFont="1" applyFill="1" applyBorder="1" applyAlignment="1">
      <alignment vertical="center"/>
    </xf>
    <xf numFmtId="38" fontId="27" fillId="35" borderId="61" xfId="29" applyFont="1" applyFill="1" applyBorder="1" applyAlignment="1">
      <alignment vertical="center"/>
    </xf>
    <xf numFmtId="0" fontId="36" fillId="20" borderId="130" xfId="33" applyFont="1" applyFill="1" applyBorder="1" applyAlignment="1">
      <alignment vertical="center"/>
    </xf>
    <xf numFmtId="0" fontId="27" fillId="20" borderId="84" xfId="33" applyFont="1" applyFill="1" applyBorder="1" applyAlignment="1">
      <alignment vertical="center"/>
    </xf>
    <xf numFmtId="38" fontId="36" fillId="33" borderId="9" xfId="29" applyFont="1" applyFill="1" applyBorder="1" applyAlignment="1">
      <alignment vertical="center"/>
    </xf>
    <xf numFmtId="40" fontId="27" fillId="20" borderId="152" xfId="29" applyNumberFormat="1" applyFont="1" applyFill="1" applyBorder="1" applyAlignment="1">
      <alignment vertical="center" wrapText="1"/>
    </xf>
    <xf numFmtId="0" fontId="36" fillId="20" borderId="131" xfId="33" applyFont="1" applyFill="1" applyBorder="1" applyAlignment="1">
      <alignment vertical="center"/>
    </xf>
    <xf numFmtId="0" fontId="27" fillId="20" borderId="132" xfId="33" applyFont="1" applyFill="1" applyBorder="1" applyAlignment="1">
      <alignment vertical="center"/>
    </xf>
    <xf numFmtId="0" fontId="50" fillId="20" borderId="132" xfId="33" applyFont="1" applyFill="1" applyBorder="1" applyAlignment="1">
      <alignment vertical="center"/>
    </xf>
    <xf numFmtId="38" fontId="36" fillId="20" borderId="134" xfId="29" applyFont="1" applyFill="1" applyBorder="1" applyAlignment="1">
      <alignment vertical="center"/>
    </xf>
    <xf numFmtId="40" fontId="36" fillId="20" borderId="163" xfId="29" applyNumberFormat="1" applyFont="1" applyFill="1" applyBorder="1" applyAlignment="1">
      <alignment vertical="center" wrapText="1"/>
    </xf>
    <xf numFmtId="0" fontId="36" fillId="20" borderId="135" xfId="33" applyFont="1" applyFill="1" applyBorder="1" applyAlignment="1">
      <alignment vertical="center"/>
    </xf>
    <xf numFmtId="0" fontId="27" fillId="20" borderId="136" xfId="33" applyFont="1" applyFill="1" applyBorder="1" applyAlignment="1">
      <alignment vertical="center"/>
    </xf>
    <xf numFmtId="0" fontId="50" fillId="20" borderId="136" xfId="33" applyFont="1" applyFill="1" applyBorder="1" applyAlignment="1">
      <alignment vertical="center"/>
    </xf>
    <xf numFmtId="38" fontId="36" fillId="20" borderId="22" xfId="29" applyFont="1" applyFill="1" applyBorder="1" applyAlignment="1">
      <alignment vertical="center"/>
    </xf>
    <xf numFmtId="40" fontId="36" fillId="20" borderId="23" xfId="29" applyNumberFormat="1" applyFont="1" applyFill="1" applyBorder="1" applyAlignment="1">
      <alignment vertical="center" wrapText="1"/>
    </xf>
    <xf numFmtId="0" fontId="36" fillId="20" borderId="137" xfId="33" applyFont="1" applyFill="1" applyBorder="1" applyAlignment="1">
      <alignment vertical="center"/>
    </xf>
    <xf numFmtId="0" fontId="27" fillId="20" borderId="138" xfId="33" applyFont="1" applyFill="1" applyBorder="1" applyAlignment="1">
      <alignment vertical="center"/>
    </xf>
    <xf numFmtId="0" fontId="50" fillId="20" borderId="138" xfId="33" applyFont="1" applyFill="1" applyBorder="1" applyAlignment="1">
      <alignment vertical="center"/>
    </xf>
    <xf numFmtId="38" fontId="36" fillId="20" borderId="140" xfId="29" applyFont="1" applyFill="1" applyBorder="1" applyAlignment="1">
      <alignment vertical="center"/>
    </xf>
    <xf numFmtId="40" fontId="36" fillId="20" borderId="162" xfId="29" applyNumberFormat="1" applyFont="1" applyFill="1" applyBorder="1" applyAlignment="1">
      <alignment vertical="center" wrapText="1"/>
    </xf>
    <xf numFmtId="0" fontId="27" fillId="29" borderId="0" xfId="33" applyFont="1" applyFill="1" applyAlignment="1">
      <alignment vertical="top"/>
    </xf>
    <xf numFmtId="176" fontId="27" fillId="8" borderId="0" xfId="33" applyNumberFormat="1" applyFont="1" applyFill="1" applyAlignment="1">
      <alignment vertical="center"/>
    </xf>
    <xf numFmtId="195" fontId="27" fillId="8" borderId="0" xfId="33" applyNumberFormat="1" applyFont="1" applyFill="1" applyAlignment="1">
      <alignment vertical="center"/>
    </xf>
    <xf numFmtId="40" fontId="27" fillId="8" borderId="0" xfId="33" applyNumberFormat="1" applyFont="1" applyFill="1" applyAlignment="1">
      <alignment vertical="center"/>
    </xf>
    <xf numFmtId="0" fontId="56" fillId="8" borderId="0" xfId="33" applyFont="1" applyFill="1" applyAlignment="1">
      <alignment vertical="center"/>
    </xf>
    <xf numFmtId="0" fontId="27" fillId="5" borderId="1" xfId="33" applyFont="1" applyFill="1" applyBorder="1" applyAlignment="1">
      <alignment horizontal="left" vertical="center"/>
    </xf>
    <xf numFmtId="0" fontId="27" fillId="5" borderId="1" xfId="33" applyFont="1" applyFill="1" applyBorder="1" applyAlignment="1">
      <alignment horizontal="center" vertical="center"/>
    </xf>
    <xf numFmtId="0" fontId="27" fillId="24" borderId="1" xfId="33" applyFont="1" applyFill="1" applyBorder="1" applyAlignment="1">
      <alignment horizontal="center" vertical="center"/>
    </xf>
    <xf numFmtId="0" fontId="27" fillId="32" borderId="1" xfId="33" applyFont="1" applyFill="1" applyBorder="1" applyAlignment="1">
      <alignment vertical="center"/>
    </xf>
    <xf numFmtId="176" fontId="27" fillId="32" borderId="1" xfId="33" applyNumberFormat="1" applyFont="1" applyFill="1" applyBorder="1" applyAlignment="1">
      <alignment vertical="center"/>
    </xf>
    <xf numFmtId="183" fontId="27" fillId="32" borderId="1" xfId="33" applyNumberFormat="1" applyFont="1" applyFill="1" applyBorder="1" applyAlignment="1">
      <alignment vertical="center"/>
    </xf>
    <xf numFmtId="183" fontId="27" fillId="32" borderId="4" xfId="33" applyNumberFormat="1" applyFont="1" applyFill="1" applyBorder="1" applyAlignment="1">
      <alignment vertical="center"/>
    </xf>
    <xf numFmtId="183" fontId="27" fillId="8" borderId="0" xfId="33" applyNumberFormat="1" applyFont="1" applyFill="1" applyAlignment="1">
      <alignment vertical="center"/>
    </xf>
    <xf numFmtId="177" fontId="27" fillId="32" borderId="1" xfId="33" applyNumberFormat="1" applyFont="1" applyFill="1" applyBorder="1" applyAlignment="1">
      <alignment vertical="center"/>
    </xf>
    <xf numFmtId="183" fontId="27" fillId="32" borderId="11" xfId="33" applyNumberFormat="1" applyFont="1" applyFill="1" applyBorder="1" applyAlignment="1">
      <alignment vertical="center"/>
    </xf>
    <xf numFmtId="0" fontId="27" fillId="32" borderId="9" xfId="33" applyFont="1" applyFill="1" applyBorder="1" applyAlignment="1">
      <alignment vertical="center"/>
    </xf>
    <xf numFmtId="177" fontId="27" fillId="32" borderId="9" xfId="33" applyNumberFormat="1" applyFont="1" applyFill="1" applyBorder="1" applyAlignment="1">
      <alignment vertical="center"/>
    </xf>
    <xf numFmtId="176" fontId="27" fillId="32" borderId="9" xfId="33" applyNumberFormat="1" applyFont="1" applyFill="1" applyBorder="1" applyAlignment="1">
      <alignment vertical="center"/>
    </xf>
    <xf numFmtId="183" fontId="27" fillId="32" borderId="9" xfId="33" applyNumberFormat="1" applyFont="1" applyFill="1" applyBorder="1" applyAlignment="1">
      <alignment vertical="center"/>
    </xf>
    <xf numFmtId="176" fontId="27" fillId="32" borderId="4" xfId="33" applyNumberFormat="1" applyFont="1" applyFill="1" applyBorder="1" applyAlignment="1">
      <alignment vertical="center"/>
    </xf>
    <xf numFmtId="185" fontId="27" fillId="8" borderId="0" xfId="33" applyNumberFormat="1" applyFont="1" applyFill="1" applyAlignment="1">
      <alignment vertical="center"/>
    </xf>
    <xf numFmtId="10" fontId="27" fillId="24" borderId="1" xfId="33" applyNumberFormat="1" applyFont="1" applyFill="1" applyBorder="1" applyAlignment="1">
      <alignment vertical="center"/>
    </xf>
    <xf numFmtId="190" fontId="27" fillId="32" borderId="1" xfId="33" applyNumberFormat="1" applyFont="1" applyFill="1" applyBorder="1" applyAlignment="1">
      <alignment vertical="center"/>
    </xf>
    <xf numFmtId="184" fontId="27" fillId="32" borderId="1" xfId="33" applyNumberFormat="1" applyFont="1" applyFill="1" applyBorder="1" applyAlignment="1">
      <alignment vertical="center"/>
    </xf>
    <xf numFmtId="10" fontId="27" fillId="24" borderId="11" xfId="33" applyNumberFormat="1" applyFont="1" applyFill="1" applyBorder="1" applyAlignment="1">
      <alignment vertical="center"/>
    </xf>
    <xf numFmtId="10" fontId="27" fillId="24" borderId="9" xfId="33" applyNumberFormat="1" applyFont="1" applyFill="1" applyBorder="1" applyAlignment="1">
      <alignment vertical="center"/>
    </xf>
    <xf numFmtId="190" fontId="27" fillId="32" borderId="9" xfId="33" applyNumberFormat="1" applyFont="1" applyFill="1" applyBorder="1" applyAlignment="1">
      <alignment vertical="center"/>
    </xf>
    <xf numFmtId="184" fontId="27" fillId="32" borderId="9" xfId="33" applyNumberFormat="1" applyFont="1" applyFill="1" applyBorder="1" applyAlignment="1">
      <alignment vertical="center"/>
    </xf>
    <xf numFmtId="10" fontId="27" fillId="24" borderId="4" xfId="33" applyNumberFormat="1" applyFont="1" applyFill="1" applyBorder="1" applyAlignment="1">
      <alignment vertical="center"/>
    </xf>
    <xf numFmtId="190" fontId="27" fillId="32" borderId="71" xfId="33" applyNumberFormat="1" applyFont="1" applyFill="1" applyBorder="1" applyAlignment="1">
      <alignment vertical="center"/>
    </xf>
    <xf numFmtId="184" fontId="27" fillId="32" borderId="71" xfId="33" applyNumberFormat="1" applyFont="1" applyFill="1" applyBorder="1" applyAlignment="1">
      <alignment vertical="center"/>
    </xf>
    <xf numFmtId="183" fontId="27" fillId="32" borderId="71" xfId="33" applyNumberFormat="1" applyFont="1" applyFill="1" applyBorder="1" applyAlignment="1">
      <alignment vertical="center"/>
    </xf>
    <xf numFmtId="190" fontId="27" fillId="32" borderId="4" xfId="33" applyNumberFormat="1" applyFont="1" applyFill="1" applyBorder="1" applyAlignment="1">
      <alignment vertical="center"/>
    </xf>
    <xf numFmtId="184" fontId="27" fillId="32" borderId="4" xfId="33" applyNumberFormat="1" applyFont="1" applyFill="1" applyBorder="1" applyAlignment="1">
      <alignment vertical="center"/>
    </xf>
    <xf numFmtId="0" fontId="27" fillId="8" borderId="0" xfId="32" applyFont="1" applyFill="1" applyAlignment="1">
      <alignment vertical="center"/>
    </xf>
    <xf numFmtId="0" fontId="29" fillId="29" borderId="0" xfId="32" applyFont="1" applyFill="1" applyAlignment="1">
      <alignment vertical="top" wrapText="1"/>
    </xf>
    <xf numFmtId="0" fontId="27" fillId="29" borderId="0" xfId="32" applyFont="1" applyFill="1"/>
    <xf numFmtId="0" fontId="27" fillId="8" borderId="0" xfId="32" applyFont="1" applyFill="1"/>
    <xf numFmtId="0" fontId="27" fillId="8" borderId="0" xfId="32" applyFont="1" applyFill="1" applyAlignment="1">
      <alignment horizontal="left"/>
    </xf>
    <xf numFmtId="0" fontId="27" fillId="8" borderId="0" xfId="32" applyFont="1" applyFill="1" applyAlignment="1">
      <alignment horizontal="right"/>
    </xf>
    <xf numFmtId="0" fontId="27" fillId="29" borderId="0" xfId="32" applyFont="1" applyFill="1" applyAlignment="1">
      <alignment vertical="center"/>
    </xf>
    <xf numFmtId="0" fontId="27" fillId="8" borderId="1" xfId="32" applyFont="1" applyFill="1" applyBorder="1"/>
    <xf numFmtId="176" fontId="27" fillId="0" borderId="1" xfId="32" applyNumberFormat="1" applyFont="1" applyBorder="1" applyAlignment="1">
      <alignment vertical="center"/>
    </xf>
    <xf numFmtId="176" fontId="27" fillId="8" borderId="0" xfId="32" applyNumberFormat="1" applyFont="1" applyFill="1"/>
    <xf numFmtId="176" fontId="27" fillId="8" borderId="1" xfId="32" applyNumberFormat="1" applyFont="1" applyFill="1" applyBorder="1"/>
    <xf numFmtId="179" fontId="27" fillId="8" borderId="1" xfId="26" applyNumberFormat="1" applyFont="1" applyFill="1" applyBorder="1" applyAlignment="1"/>
    <xf numFmtId="0" fontId="27" fillId="8" borderId="0" xfId="32" applyFont="1" applyFill="1" applyAlignment="1">
      <alignment horizontal="left" vertical="top" wrapText="1"/>
    </xf>
    <xf numFmtId="0" fontId="29" fillId="8" borderId="0" xfId="32" applyFont="1" applyFill="1" applyAlignment="1">
      <alignment vertical="center"/>
    </xf>
    <xf numFmtId="0" fontId="46" fillId="29" borderId="0" xfId="0" applyFont="1" applyFill="1">
      <alignment vertical="center"/>
    </xf>
    <xf numFmtId="0" fontId="29" fillId="29" borderId="0" xfId="30" applyFont="1" applyFill="1">
      <alignment vertical="center"/>
    </xf>
    <xf numFmtId="0" fontId="27" fillId="29" borderId="0" xfId="30" applyFont="1" applyFill="1">
      <alignment vertical="center"/>
    </xf>
    <xf numFmtId="0" fontId="27" fillId="64" borderId="49" xfId="0" applyFont="1" applyFill="1" applyBorder="1" applyAlignment="1">
      <alignment horizontal="center" vertical="center" wrapText="1"/>
    </xf>
    <xf numFmtId="0" fontId="27" fillId="64" borderId="93" xfId="0" applyFont="1" applyFill="1" applyBorder="1" applyAlignment="1">
      <alignment horizontal="center" vertical="center" wrapText="1"/>
    </xf>
    <xf numFmtId="0" fontId="27" fillId="64" borderId="11" xfId="0" applyFont="1" applyFill="1" applyBorder="1" applyAlignment="1">
      <alignment horizontal="center" vertical="center" wrapText="1"/>
    </xf>
    <xf numFmtId="0" fontId="27" fillId="64" borderId="21" xfId="0" applyFont="1" applyFill="1" applyBorder="1" applyAlignment="1">
      <alignment horizontal="center" vertical="center" wrapText="1"/>
    </xf>
    <xf numFmtId="0" fontId="27" fillId="64" borderId="52" xfId="0" applyFont="1" applyFill="1" applyBorder="1" applyAlignment="1">
      <alignment vertical="center" wrapText="1"/>
    </xf>
    <xf numFmtId="0" fontId="30" fillId="65" borderId="1" xfId="0" applyFont="1" applyFill="1" applyBorder="1" applyAlignment="1">
      <alignment horizontal="center" vertical="center" wrapText="1"/>
    </xf>
    <xf numFmtId="0" fontId="27" fillId="61" borderId="46" xfId="0" applyFont="1" applyFill="1" applyBorder="1" applyAlignment="1">
      <alignment horizontal="left" vertical="center"/>
    </xf>
    <xf numFmtId="212" fontId="27" fillId="61" borderId="9" xfId="38" applyNumberFormat="1" applyFont="1" applyFill="1" applyBorder="1" applyAlignment="1">
      <alignment vertical="center"/>
    </xf>
    <xf numFmtId="212" fontId="27" fillId="63" borderId="9" xfId="38" applyNumberFormat="1" applyFont="1" applyFill="1" applyBorder="1" applyAlignment="1">
      <alignment vertical="center"/>
    </xf>
    <xf numFmtId="211" fontId="27" fillId="63" borderId="173" xfId="26" applyNumberFormat="1" applyFont="1" applyFill="1" applyBorder="1" applyAlignment="1">
      <alignment vertical="center"/>
    </xf>
    <xf numFmtId="0" fontId="27" fillId="63" borderId="47" xfId="0" applyFont="1" applyFill="1" applyBorder="1" applyAlignment="1">
      <alignment vertical="center" wrapText="1"/>
    </xf>
    <xf numFmtId="212" fontId="27" fillId="63" borderId="4" xfId="38" applyNumberFormat="1" applyFont="1" applyFill="1" applyBorder="1" applyAlignment="1">
      <alignment vertical="center"/>
    </xf>
    <xf numFmtId="212" fontId="27" fillId="63" borderId="1" xfId="38" applyNumberFormat="1" applyFont="1" applyFill="1" applyBorder="1" applyAlignment="1">
      <alignment vertical="center"/>
    </xf>
    <xf numFmtId="211" fontId="27" fillId="63" borderId="71" xfId="26" applyNumberFormat="1" applyFont="1" applyFill="1" applyBorder="1" applyAlignment="1">
      <alignment vertical="center"/>
    </xf>
    <xf numFmtId="0" fontId="27" fillId="63" borderId="21" xfId="0" applyFont="1" applyFill="1" applyBorder="1" applyAlignment="1">
      <alignment vertical="center" wrapText="1"/>
    </xf>
    <xf numFmtId="212" fontId="27" fillId="63" borderId="1" xfId="38" quotePrefix="1" applyNumberFormat="1" applyFont="1" applyFill="1" applyBorder="1" applyAlignment="1">
      <alignment vertical="center"/>
    </xf>
    <xf numFmtId="211" fontId="27" fillId="63" borderId="1" xfId="26" applyNumberFormat="1" applyFont="1" applyFill="1" applyBorder="1" applyAlignment="1">
      <alignment vertical="center"/>
    </xf>
    <xf numFmtId="0" fontId="57" fillId="66" borderId="20" xfId="0" applyFont="1" applyFill="1" applyBorder="1">
      <alignment vertical="center"/>
    </xf>
    <xf numFmtId="0" fontId="57" fillId="66" borderId="93" xfId="0" applyFont="1" applyFill="1" applyBorder="1" applyAlignment="1">
      <alignment vertical="center" wrapText="1"/>
    </xf>
    <xf numFmtId="0" fontId="36" fillId="62" borderId="1" xfId="0" applyFont="1" applyFill="1" applyBorder="1" applyAlignment="1">
      <alignment horizontal="center" vertical="center"/>
    </xf>
    <xf numFmtId="0" fontId="27" fillId="24" borderId="21" xfId="0" applyFont="1" applyFill="1" applyBorder="1" applyAlignment="1">
      <alignment vertical="center" wrapText="1"/>
    </xf>
    <xf numFmtId="212" fontId="27" fillId="24" borderId="1" xfId="38" applyNumberFormat="1" applyFont="1" applyFill="1" applyBorder="1" applyAlignment="1">
      <alignment vertical="center"/>
    </xf>
    <xf numFmtId="0" fontId="37" fillId="66" borderId="20" xfId="0" applyFont="1" applyFill="1" applyBorder="1">
      <alignment vertical="center"/>
    </xf>
    <xf numFmtId="0" fontId="37" fillId="66" borderId="93" xfId="30" applyFont="1" applyFill="1" applyBorder="1" applyAlignment="1">
      <alignment vertical="center" wrapText="1"/>
    </xf>
    <xf numFmtId="0" fontId="36" fillId="62" borderId="1" xfId="30" applyFont="1" applyFill="1" applyBorder="1" applyAlignment="1">
      <alignment horizontal="center" vertical="center" wrapText="1"/>
    </xf>
    <xf numFmtId="0" fontId="57" fillId="66" borderId="32" xfId="0" applyFont="1" applyFill="1" applyBorder="1">
      <alignment vertical="center"/>
    </xf>
    <xf numFmtId="0" fontId="57" fillId="66" borderId="47" xfId="0" applyFont="1" applyFill="1" applyBorder="1">
      <alignment vertical="center"/>
    </xf>
    <xf numFmtId="0" fontId="36" fillId="62" borderId="21" xfId="0" applyFont="1" applyFill="1" applyBorder="1" applyAlignment="1">
      <alignment horizontal="center" vertical="center"/>
    </xf>
    <xf numFmtId="0" fontId="27" fillId="24" borderId="21" xfId="0" applyFont="1" applyFill="1" applyBorder="1">
      <alignment vertical="center"/>
    </xf>
    <xf numFmtId="0" fontId="37" fillId="66" borderId="32" xfId="0" applyFont="1" applyFill="1" applyBorder="1">
      <alignment vertical="center"/>
    </xf>
    <xf numFmtId="0" fontId="37" fillId="66" borderId="47" xfId="0" applyFont="1" applyFill="1" applyBorder="1">
      <alignment vertical="center"/>
    </xf>
    <xf numFmtId="0" fontId="27" fillId="63" borderId="49" xfId="0" applyFont="1" applyFill="1" applyBorder="1">
      <alignment vertical="center"/>
    </xf>
    <xf numFmtId="0" fontId="27" fillId="63" borderId="21" xfId="0" applyFont="1" applyFill="1" applyBorder="1" applyAlignment="1">
      <alignment horizontal="center" vertical="center" wrapText="1"/>
    </xf>
    <xf numFmtId="212" fontId="27" fillId="63" borderId="1" xfId="0" applyNumberFormat="1" applyFont="1" applyFill="1" applyBorder="1">
      <alignment vertical="center"/>
    </xf>
    <xf numFmtId="0" fontId="27" fillId="63" borderId="21" xfId="0" applyFont="1" applyFill="1" applyBorder="1">
      <alignment vertical="center"/>
    </xf>
    <xf numFmtId="38" fontId="27" fillId="63" borderId="1" xfId="29" applyFont="1" applyFill="1" applyBorder="1" applyAlignment="1">
      <alignment horizontal="center" vertical="center"/>
    </xf>
    <xf numFmtId="179" fontId="27" fillId="29" borderId="0" xfId="0" applyNumberFormat="1" applyFont="1" applyFill="1">
      <alignment vertical="center"/>
    </xf>
    <xf numFmtId="0" fontId="58" fillId="29" borderId="0" xfId="0" applyFont="1" applyFill="1">
      <alignment vertical="center"/>
    </xf>
    <xf numFmtId="0" fontId="27" fillId="29" borderId="0" xfId="33" applyFont="1" applyFill="1" applyAlignment="1">
      <alignment vertical="top" wrapText="1"/>
    </xf>
    <xf numFmtId="0" fontId="29" fillId="29" borderId="0" xfId="31" applyFont="1" applyFill="1"/>
    <xf numFmtId="0" fontId="27" fillId="29" borderId="0" xfId="31" applyFont="1" applyFill="1"/>
    <xf numFmtId="0" fontId="29" fillId="29" borderId="0" xfId="31" applyFont="1" applyFill="1" applyAlignment="1">
      <alignment horizontal="left" vertical="top" wrapText="1"/>
    </xf>
    <xf numFmtId="0" fontId="27" fillId="8" borderId="0" xfId="31" applyFont="1" applyFill="1"/>
    <xf numFmtId="0" fontId="29" fillId="29" borderId="0" xfId="31" applyFont="1" applyFill="1" applyAlignment="1">
      <alignment vertical="top"/>
    </xf>
    <xf numFmtId="0" fontId="27" fillId="24" borderId="33" xfId="31" applyFont="1" applyFill="1" applyBorder="1"/>
    <xf numFmtId="0" fontId="27" fillId="24" borderId="21" xfId="31" applyFont="1" applyFill="1" applyBorder="1"/>
    <xf numFmtId="0" fontId="27" fillId="24" borderId="1" xfId="31" applyFont="1" applyFill="1" applyBorder="1" applyAlignment="1">
      <alignment horizontal="center"/>
    </xf>
    <xf numFmtId="0" fontId="27" fillId="29" borderId="0" xfId="31" applyFont="1" applyFill="1" applyAlignment="1">
      <alignment vertical="center"/>
    </xf>
    <xf numFmtId="0" fontId="27" fillId="8" borderId="33" xfId="31" applyFont="1" applyFill="1" applyBorder="1" applyAlignment="1">
      <alignment vertical="center"/>
    </xf>
    <xf numFmtId="0" fontId="27" fillId="8" borderId="21" xfId="31" applyFont="1" applyFill="1" applyBorder="1" applyAlignment="1">
      <alignment vertical="center"/>
    </xf>
    <xf numFmtId="0" fontId="27" fillId="8" borderId="0" xfId="31" applyFont="1" applyFill="1" applyAlignment="1">
      <alignment vertical="center"/>
    </xf>
    <xf numFmtId="0" fontId="27" fillId="8" borderId="33" xfId="31" applyFont="1" applyFill="1" applyBorder="1"/>
    <xf numFmtId="0" fontId="27" fillId="8" borderId="21" xfId="31" applyFont="1" applyFill="1" applyBorder="1"/>
    <xf numFmtId="38" fontId="27" fillId="8" borderId="1" xfId="31" applyNumberFormat="1" applyFont="1" applyFill="1" applyBorder="1" applyAlignment="1">
      <alignment vertical="center"/>
    </xf>
    <xf numFmtId="0" fontId="27" fillId="8" borderId="0" xfId="41" applyFont="1" applyFill="1"/>
    <xf numFmtId="0" fontId="27" fillId="20" borderId="44" xfId="31" applyFont="1" applyFill="1" applyBorder="1" applyAlignment="1">
      <alignment vertical="center"/>
    </xf>
    <xf numFmtId="0" fontId="27" fillId="20" borderId="44" xfId="31" applyFont="1" applyFill="1" applyBorder="1"/>
    <xf numFmtId="0" fontId="27" fillId="38" borderId="90" xfId="31" applyFont="1" applyFill="1" applyBorder="1"/>
    <xf numFmtId="0" fontId="27" fillId="20" borderId="20" xfId="31" applyFont="1" applyFill="1" applyBorder="1" applyAlignment="1">
      <alignment vertical="center"/>
    </xf>
    <xf numFmtId="0" fontId="27" fillId="20" borderId="20" xfId="31" applyFont="1" applyFill="1" applyBorder="1"/>
    <xf numFmtId="0" fontId="27" fillId="19" borderId="44" xfId="31" applyFont="1" applyFill="1" applyBorder="1"/>
    <xf numFmtId="208" fontId="27" fillId="36" borderId="1" xfId="31" applyNumberFormat="1" applyFont="1" applyFill="1" applyBorder="1" applyAlignment="1">
      <alignment vertical="center"/>
    </xf>
    <xf numFmtId="208" fontId="27" fillId="0" borderId="1" xfId="31" applyNumberFormat="1" applyFont="1" applyBorder="1" applyAlignment="1">
      <alignment vertical="center"/>
    </xf>
    <xf numFmtId="0" fontId="27" fillId="19" borderId="33" xfId="31" applyFont="1" applyFill="1" applyBorder="1"/>
    <xf numFmtId="187" fontId="27" fillId="36" borderId="1" xfId="31" applyNumberFormat="1" applyFont="1" applyFill="1" applyBorder="1" applyAlignment="1">
      <alignment vertical="center"/>
    </xf>
    <xf numFmtId="187" fontId="27" fillId="0" borderId="1" xfId="31" applyNumberFormat="1" applyFont="1" applyBorder="1" applyAlignment="1">
      <alignment vertical="center"/>
    </xf>
    <xf numFmtId="0" fontId="27" fillId="19" borderId="20" xfId="31" applyFont="1" applyFill="1" applyBorder="1"/>
    <xf numFmtId="0" fontId="27" fillId="20" borderId="32" xfId="31" applyFont="1" applyFill="1" applyBorder="1" applyAlignment="1">
      <alignment vertical="center"/>
    </xf>
    <xf numFmtId="0" fontId="27" fillId="8" borderId="1" xfId="31" applyFont="1" applyFill="1" applyBorder="1" applyAlignment="1">
      <alignment vertical="center"/>
    </xf>
    <xf numFmtId="0" fontId="27" fillId="20" borderId="32" xfId="31" applyFont="1" applyFill="1" applyBorder="1"/>
    <xf numFmtId="0" fontId="27" fillId="8" borderId="1" xfId="31" applyFont="1" applyFill="1" applyBorder="1"/>
    <xf numFmtId="0" fontId="27" fillId="20" borderId="49" xfId="31" applyFont="1" applyFill="1" applyBorder="1" applyAlignment="1">
      <alignment vertical="center"/>
    </xf>
    <xf numFmtId="9" fontId="27" fillId="20" borderId="1" xfId="27" applyFont="1" applyFill="1" applyBorder="1" applyAlignment="1">
      <alignment vertical="center"/>
    </xf>
    <xf numFmtId="179" fontId="27" fillId="20" borderId="1" xfId="27" applyNumberFormat="1" applyFont="1" applyFill="1" applyBorder="1" applyAlignment="1">
      <alignment vertical="center"/>
    </xf>
    <xf numFmtId="0" fontId="27" fillId="8" borderId="11" xfId="31" applyFont="1" applyFill="1" applyBorder="1" applyAlignment="1">
      <alignment vertical="center"/>
    </xf>
    <xf numFmtId="10" fontId="27" fillId="8" borderId="1" xfId="31" applyNumberFormat="1" applyFont="1" applyFill="1" applyBorder="1" applyAlignment="1">
      <alignment vertical="center"/>
    </xf>
    <xf numFmtId="179" fontId="27" fillId="8" borderId="1" xfId="31" applyNumberFormat="1" applyFont="1" applyFill="1" applyBorder="1" applyAlignment="1">
      <alignment vertical="center"/>
    </xf>
    <xf numFmtId="179" fontId="27" fillId="0" borderId="1" xfId="31" applyNumberFormat="1" applyFont="1" applyBorder="1" applyAlignment="1">
      <alignment vertical="center"/>
    </xf>
    <xf numFmtId="0" fontId="27" fillId="8" borderId="52" xfId="31" applyFont="1" applyFill="1" applyBorder="1" applyAlignment="1">
      <alignment vertical="center"/>
    </xf>
    <xf numFmtId="10" fontId="27" fillId="0" borderId="1" xfId="31" applyNumberFormat="1" applyFont="1" applyBorder="1" applyAlignment="1">
      <alignment vertical="center"/>
    </xf>
    <xf numFmtId="179" fontId="27" fillId="8" borderId="0" xfId="31" applyNumberFormat="1" applyFont="1" applyFill="1"/>
    <xf numFmtId="0" fontId="27" fillId="20" borderId="90" xfId="31" applyFont="1" applyFill="1" applyBorder="1"/>
    <xf numFmtId="9" fontId="27" fillId="20" borderId="1" xfId="31" applyNumberFormat="1" applyFont="1" applyFill="1" applyBorder="1" applyAlignment="1">
      <alignment vertical="center"/>
    </xf>
    <xf numFmtId="179" fontId="27" fillId="20" borderId="1" xfId="31" applyNumberFormat="1" applyFont="1" applyFill="1" applyBorder="1" applyAlignment="1">
      <alignment vertical="center"/>
    </xf>
    <xf numFmtId="0" fontId="27" fillId="8" borderId="44" xfId="41" applyFont="1" applyFill="1" applyBorder="1"/>
    <xf numFmtId="0" fontId="27" fillId="8" borderId="1" xfId="41" applyFont="1" applyFill="1" applyBorder="1"/>
    <xf numFmtId="0" fontId="27" fillId="8" borderId="20" xfId="41" applyFont="1" applyFill="1" applyBorder="1"/>
    <xf numFmtId="0" fontId="27" fillId="29" borderId="0" xfId="31" applyFont="1" applyFill="1" applyAlignment="1">
      <alignment vertical="center" wrapText="1"/>
    </xf>
    <xf numFmtId="0" fontId="27" fillId="8" borderId="0" xfId="31" applyFont="1" applyFill="1" applyAlignment="1">
      <alignment vertical="center" wrapText="1"/>
    </xf>
    <xf numFmtId="0" fontId="27" fillId="0" borderId="0" xfId="31" applyFont="1" applyAlignment="1">
      <alignment vertical="center" wrapText="1"/>
    </xf>
    <xf numFmtId="0" fontId="29" fillId="8" borderId="0" xfId="31" applyFont="1" applyFill="1" applyAlignment="1">
      <alignment horizontal="left" vertical="top" wrapText="1"/>
    </xf>
    <xf numFmtId="0" fontId="29" fillId="8" borderId="0" xfId="31" applyFont="1" applyFill="1" applyAlignment="1">
      <alignment vertical="top" wrapText="1"/>
    </xf>
    <xf numFmtId="192" fontId="27" fillId="8" borderId="0" xfId="31" applyNumberFormat="1" applyFont="1" applyFill="1"/>
    <xf numFmtId="38" fontId="27" fillId="8" borderId="1" xfId="31" applyNumberFormat="1" applyFont="1" applyFill="1" applyBorder="1"/>
    <xf numFmtId="0" fontId="27" fillId="8" borderId="0" xfId="31" applyFont="1" applyFill="1" applyAlignment="1">
      <alignment vertical="top" wrapText="1"/>
    </xf>
    <xf numFmtId="0" fontId="27" fillId="54" borderId="0" xfId="31" applyFont="1" applyFill="1" applyAlignment="1">
      <alignment vertical="center"/>
    </xf>
    <xf numFmtId="0" fontId="27" fillId="8" borderId="44" xfId="31" applyFont="1" applyFill="1" applyBorder="1"/>
    <xf numFmtId="0" fontId="27" fillId="19" borderId="20" xfId="31" applyFont="1" applyFill="1" applyBorder="1" applyAlignment="1">
      <alignment vertical="center"/>
    </xf>
    <xf numFmtId="0" fontId="27" fillId="8" borderId="20" xfId="31" applyFont="1" applyFill="1" applyBorder="1"/>
    <xf numFmtId="9" fontId="27" fillId="8" borderId="0" xfId="27" applyFont="1" applyFill="1" applyAlignment="1">
      <alignment vertical="center"/>
    </xf>
    <xf numFmtId="0" fontId="27" fillId="29" borderId="20" xfId="31" applyFont="1" applyFill="1" applyBorder="1" applyAlignment="1">
      <alignment vertical="center"/>
    </xf>
    <xf numFmtId="187" fontId="27" fillId="8" borderId="0" xfId="31" applyNumberFormat="1" applyFont="1" applyFill="1"/>
    <xf numFmtId="0" fontId="27" fillId="20" borderId="21" xfId="31" applyFont="1" applyFill="1" applyBorder="1" applyAlignment="1">
      <alignment vertical="center"/>
    </xf>
    <xf numFmtId="0" fontId="27" fillId="8" borderId="44" xfId="31" applyFont="1" applyFill="1" applyBorder="1" applyAlignment="1">
      <alignment vertical="center"/>
    </xf>
    <xf numFmtId="0" fontId="27" fillId="8" borderId="20" xfId="31" applyFont="1" applyFill="1" applyBorder="1" applyAlignment="1">
      <alignment vertical="center"/>
    </xf>
    <xf numFmtId="0" fontId="59" fillId="8" borderId="20" xfId="41" applyFont="1" applyFill="1" applyBorder="1" applyAlignment="1">
      <alignment wrapText="1"/>
    </xf>
    <xf numFmtId="0" fontId="30" fillId="29" borderId="0" xfId="33" applyFont="1" applyFill="1" applyAlignment="1">
      <alignment vertical="center"/>
    </xf>
    <xf numFmtId="0" fontId="30" fillId="8" borderId="0" xfId="33" applyFont="1" applyFill="1" applyAlignment="1">
      <alignment vertical="center"/>
    </xf>
    <xf numFmtId="0" fontId="29" fillId="29" borderId="0" xfId="33" applyFont="1" applyFill="1" applyAlignment="1">
      <alignment vertical="top"/>
    </xf>
    <xf numFmtId="0" fontId="60" fillId="8" borderId="0" xfId="33" applyFont="1" applyFill="1" applyAlignment="1">
      <alignment vertical="center"/>
    </xf>
    <xf numFmtId="0" fontId="27" fillId="5" borderId="33" xfId="33" applyFont="1" applyFill="1" applyBorder="1" applyAlignment="1">
      <alignment horizontal="center" vertical="center"/>
    </xf>
    <xf numFmtId="0" fontId="27" fillId="5" borderId="48" xfId="33" applyFont="1" applyFill="1" applyBorder="1" applyAlignment="1">
      <alignment horizontal="center" vertical="center"/>
    </xf>
    <xf numFmtId="0" fontId="27" fillId="5" borderId="21" xfId="33" applyFont="1" applyFill="1" applyBorder="1" applyAlignment="1">
      <alignment horizontal="center" vertical="center"/>
    </xf>
    <xf numFmtId="0" fontId="27" fillId="5" borderId="33" xfId="33" applyFont="1" applyFill="1" applyBorder="1" applyAlignment="1">
      <alignment vertical="center"/>
    </xf>
    <xf numFmtId="0" fontId="27" fillId="5" borderId="1" xfId="33" applyFont="1" applyFill="1" applyBorder="1" applyAlignment="1">
      <alignment horizontal="center" vertical="center" wrapText="1"/>
    </xf>
    <xf numFmtId="0" fontId="27" fillId="29" borderId="44" xfId="33" applyFont="1" applyFill="1" applyBorder="1" applyAlignment="1">
      <alignment vertical="center"/>
    </xf>
    <xf numFmtId="0" fontId="27" fillId="29" borderId="90" xfId="33" applyFont="1" applyFill="1" applyBorder="1" applyAlignment="1">
      <alignment vertical="center"/>
    </xf>
    <xf numFmtId="0" fontId="27" fillId="29" borderId="49" xfId="33" applyFont="1" applyFill="1" applyBorder="1" applyAlignment="1">
      <alignment vertical="center"/>
    </xf>
    <xf numFmtId="0" fontId="27" fillId="29" borderId="48" xfId="33" applyFont="1" applyFill="1" applyBorder="1" applyAlignment="1">
      <alignment vertical="center"/>
    </xf>
    <xf numFmtId="0" fontId="27" fillId="29" borderId="21" xfId="33" applyFont="1" applyFill="1" applyBorder="1" applyAlignment="1">
      <alignment vertical="center"/>
    </xf>
    <xf numFmtId="187" fontId="27" fillId="29" borderId="1" xfId="33" applyNumberFormat="1" applyFont="1" applyFill="1" applyBorder="1" applyAlignment="1">
      <alignment vertical="center"/>
    </xf>
    <xf numFmtId="0" fontId="27" fillId="29" borderId="52" xfId="33" applyFont="1" applyFill="1" applyBorder="1" applyAlignment="1">
      <alignment vertical="center"/>
    </xf>
    <xf numFmtId="187" fontId="27" fillId="8" borderId="1" xfId="33" applyNumberFormat="1" applyFont="1" applyFill="1" applyBorder="1" applyAlignment="1">
      <alignment vertical="center"/>
    </xf>
    <xf numFmtId="0" fontId="27" fillId="29" borderId="32" xfId="33" applyFont="1" applyFill="1" applyBorder="1" applyAlignment="1">
      <alignment vertical="center"/>
    </xf>
    <xf numFmtId="0" fontId="27" fillId="29" borderId="4" xfId="33" applyFont="1" applyFill="1" applyBorder="1" applyAlignment="1">
      <alignment vertical="center"/>
    </xf>
    <xf numFmtId="0" fontId="27" fillId="29" borderId="1" xfId="33" applyFont="1" applyFill="1" applyBorder="1" applyAlignment="1">
      <alignment vertical="center"/>
    </xf>
    <xf numFmtId="0" fontId="27" fillId="29" borderId="11" xfId="33" applyFont="1" applyFill="1" applyBorder="1" applyAlignment="1">
      <alignment vertical="center"/>
    </xf>
    <xf numFmtId="186" fontId="27" fillId="29" borderId="1" xfId="33" applyNumberFormat="1" applyFont="1" applyFill="1" applyBorder="1" applyAlignment="1">
      <alignment vertical="center"/>
    </xf>
    <xf numFmtId="0" fontId="27" fillId="8" borderId="52" xfId="33" applyFont="1" applyFill="1" applyBorder="1" applyAlignment="1">
      <alignment vertical="center"/>
    </xf>
    <xf numFmtId="0" fontId="27" fillId="8" borderId="44" xfId="33" applyFont="1" applyFill="1" applyBorder="1" applyAlignment="1">
      <alignment vertical="center"/>
    </xf>
    <xf numFmtId="0" fontId="27" fillId="8" borderId="21" xfId="33" applyFont="1" applyFill="1" applyBorder="1" applyAlignment="1">
      <alignment vertical="center"/>
    </xf>
    <xf numFmtId="186" fontId="27" fillId="8" borderId="1" xfId="33" applyNumberFormat="1" applyFont="1" applyFill="1" applyBorder="1" applyAlignment="1">
      <alignment vertical="center"/>
    </xf>
    <xf numFmtId="0" fontId="27" fillId="8" borderId="32" xfId="33" applyFont="1" applyFill="1" applyBorder="1" applyAlignment="1">
      <alignment vertical="center"/>
    </xf>
    <xf numFmtId="0" fontId="27" fillId="8" borderId="4" xfId="33" applyFont="1" applyFill="1" applyBorder="1" applyAlignment="1">
      <alignment vertical="center"/>
    </xf>
    <xf numFmtId="0" fontId="27" fillId="8" borderId="1" xfId="33" applyFont="1" applyFill="1" applyBorder="1" applyAlignment="1">
      <alignment vertical="center"/>
    </xf>
    <xf numFmtId="176" fontId="27" fillId="29" borderId="0" xfId="0" applyNumberFormat="1" applyFont="1" applyFill="1" applyAlignment="1">
      <alignment vertical="top"/>
    </xf>
    <xf numFmtId="178" fontId="27" fillId="29" borderId="0" xfId="33" applyNumberFormat="1" applyFont="1" applyFill="1" applyAlignment="1">
      <alignment vertical="top" wrapText="1"/>
    </xf>
    <xf numFmtId="0" fontId="27" fillId="29" borderId="0" xfId="33" applyFont="1" applyFill="1" applyAlignment="1">
      <alignment vertical="center" wrapText="1"/>
    </xf>
    <xf numFmtId="0" fontId="27" fillId="29" borderId="0" xfId="0" applyFont="1" applyFill="1" applyAlignment="1">
      <alignment horizontal="center" vertical="center"/>
    </xf>
    <xf numFmtId="176" fontId="27" fillId="29" borderId="0" xfId="0" applyNumberFormat="1" applyFont="1" applyFill="1" applyAlignment="1">
      <alignment horizontal="center" vertical="center"/>
    </xf>
    <xf numFmtId="176" fontId="27" fillId="29" borderId="0" xfId="0" applyNumberFormat="1" applyFont="1" applyFill="1">
      <alignment vertical="center"/>
    </xf>
    <xf numFmtId="178" fontId="27" fillId="29" borderId="0" xfId="33" applyNumberFormat="1" applyFont="1" applyFill="1" applyAlignment="1">
      <alignment vertical="center" wrapText="1"/>
    </xf>
    <xf numFmtId="176" fontId="37" fillId="8" borderId="0" xfId="33" applyNumberFormat="1" applyFont="1" applyFill="1" applyAlignment="1">
      <alignment vertical="center"/>
    </xf>
    <xf numFmtId="0" fontId="27" fillId="29" borderId="0" xfId="33" applyFont="1" applyFill="1"/>
    <xf numFmtId="0" fontId="27" fillId="5" borderId="21" xfId="33" applyFont="1" applyFill="1" applyBorder="1" applyAlignment="1">
      <alignment horizontal="center" vertical="center" wrapText="1"/>
    </xf>
    <xf numFmtId="0" fontId="27" fillId="29" borderId="0" xfId="33" applyFont="1" applyFill="1" applyAlignment="1">
      <alignment horizontal="center" vertical="center"/>
    </xf>
    <xf numFmtId="179" fontId="27" fillId="8" borderId="21" xfId="33" applyNumberFormat="1" applyFont="1" applyFill="1" applyBorder="1" applyAlignment="1">
      <alignment vertical="center"/>
    </xf>
    <xf numFmtId="184" fontId="27" fillId="24" borderId="1" xfId="33" applyNumberFormat="1" applyFont="1" applyFill="1" applyBorder="1" applyAlignment="1">
      <alignment vertical="center"/>
    </xf>
    <xf numFmtId="184" fontId="27" fillId="8" borderId="1" xfId="26" applyNumberFormat="1" applyFont="1" applyFill="1" applyBorder="1" applyAlignment="1">
      <alignment vertical="center"/>
    </xf>
    <xf numFmtId="184" fontId="27" fillId="8" borderId="0" xfId="33" applyNumberFormat="1" applyFont="1" applyFill="1" applyAlignment="1">
      <alignment vertical="center"/>
    </xf>
    <xf numFmtId="179" fontId="27" fillId="29" borderId="0" xfId="33" applyNumberFormat="1" applyFont="1" applyFill="1" applyAlignment="1">
      <alignment vertical="center"/>
    </xf>
    <xf numFmtId="0" fontId="27" fillId="29" borderId="33" xfId="33" applyFont="1" applyFill="1" applyBorder="1" applyAlignment="1">
      <alignment vertical="center"/>
    </xf>
    <xf numFmtId="0" fontId="27" fillId="8" borderId="48" xfId="33" applyFont="1" applyFill="1" applyBorder="1" applyAlignment="1">
      <alignment vertical="center"/>
    </xf>
    <xf numFmtId="0" fontId="27" fillId="8" borderId="33" xfId="33" applyFont="1" applyFill="1" applyBorder="1" applyAlignment="1">
      <alignment vertical="center"/>
    </xf>
    <xf numFmtId="179" fontId="27" fillId="8" borderId="48" xfId="33" applyNumberFormat="1" applyFont="1" applyFill="1" applyBorder="1" applyAlignment="1">
      <alignment vertical="center"/>
    </xf>
    <xf numFmtId="184" fontId="27" fillId="8" borderId="1" xfId="33" applyNumberFormat="1" applyFont="1" applyFill="1" applyBorder="1" applyAlignment="1">
      <alignment vertical="center"/>
    </xf>
    <xf numFmtId="207" fontId="27" fillId="8" borderId="1" xfId="33" applyNumberFormat="1" applyFont="1" applyFill="1" applyBorder="1" applyAlignment="1">
      <alignment vertical="center"/>
    </xf>
    <xf numFmtId="0" fontId="29" fillId="29" borderId="0" xfId="33" applyFont="1" applyFill="1" applyAlignment="1">
      <alignment horizontal="left" vertical="top"/>
    </xf>
    <xf numFmtId="180" fontId="27" fillId="29" borderId="0" xfId="33" applyNumberFormat="1" applyFont="1" applyFill="1" applyAlignment="1">
      <alignment vertical="center"/>
    </xf>
    <xf numFmtId="180" fontId="27" fillId="8" borderId="0" xfId="33" applyNumberFormat="1" applyFont="1" applyFill="1" applyAlignment="1">
      <alignment vertical="center"/>
    </xf>
    <xf numFmtId="0" fontId="27" fillId="8" borderId="0" xfId="33" applyFont="1" applyFill="1" applyAlignment="1">
      <alignment vertical="top" wrapText="1"/>
    </xf>
    <xf numFmtId="176" fontId="27" fillId="8" borderId="20" xfId="0" applyNumberFormat="1" applyFont="1" applyFill="1" applyBorder="1" applyAlignment="1">
      <alignment vertical="center" wrapText="1"/>
    </xf>
    <xf numFmtId="176" fontId="27" fillId="8" borderId="0" xfId="0" applyNumberFormat="1" applyFont="1" applyFill="1" applyAlignment="1">
      <alignment vertical="center" wrapText="1"/>
    </xf>
    <xf numFmtId="187" fontId="27" fillId="36" borderId="0" xfId="33" applyNumberFormat="1" applyFont="1" applyFill="1" applyAlignment="1">
      <alignment vertical="center" wrapText="1"/>
    </xf>
    <xf numFmtId="0" fontId="27" fillId="8" borderId="0" xfId="33" applyFont="1" applyFill="1" applyAlignment="1">
      <alignment vertical="center" wrapText="1"/>
    </xf>
    <xf numFmtId="0" fontId="27" fillId="29" borderId="0" xfId="0" applyFont="1" applyFill="1" applyAlignment="1">
      <alignment horizontal="center" vertical="center" wrapText="1"/>
    </xf>
    <xf numFmtId="0" fontId="27" fillId="50" borderId="0" xfId="0" applyFont="1" applyFill="1" applyAlignment="1">
      <alignment horizontal="center" vertical="center" wrapText="1"/>
    </xf>
    <xf numFmtId="187" fontId="27" fillId="19" borderId="0" xfId="33" applyNumberFormat="1" applyFont="1" applyFill="1" applyAlignment="1">
      <alignment vertical="center" wrapText="1"/>
    </xf>
    <xf numFmtId="179" fontId="27" fillId="29" borderId="49" xfId="33" applyNumberFormat="1" applyFont="1" applyFill="1" applyBorder="1" applyAlignment="1">
      <alignment vertical="center"/>
    </xf>
    <xf numFmtId="0" fontId="27" fillId="29" borderId="93" xfId="33" applyFont="1" applyFill="1" applyBorder="1" applyAlignment="1">
      <alignment vertical="center"/>
    </xf>
    <xf numFmtId="179" fontId="27" fillId="29" borderId="44" xfId="33" applyNumberFormat="1" applyFont="1" applyFill="1" applyBorder="1" applyAlignment="1">
      <alignment vertical="center"/>
    </xf>
    <xf numFmtId="184" fontId="27" fillId="29" borderId="1" xfId="33" applyNumberFormat="1" applyFont="1" applyFill="1" applyBorder="1" applyAlignment="1">
      <alignment vertical="center"/>
    </xf>
    <xf numFmtId="184" fontId="27" fillId="29" borderId="0" xfId="33" applyNumberFormat="1" applyFont="1" applyFill="1" applyAlignment="1">
      <alignment vertical="center"/>
    </xf>
    <xf numFmtId="0" fontId="27" fillId="8" borderId="90" xfId="33" applyFont="1" applyFill="1" applyBorder="1" applyAlignment="1">
      <alignment vertical="center"/>
    </xf>
    <xf numFmtId="0" fontId="27" fillId="8" borderId="49" xfId="33" applyFont="1" applyFill="1" applyBorder="1" applyAlignment="1">
      <alignment vertical="center"/>
    </xf>
    <xf numFmtId="179" fontId="27" fillId="8" borderId="44" xfId="33" applyNumberFormat="1" applyFont="1" applyFill="1" applyBorder="1" applyAlignment="1">
      <alignment vertical="center"/>
    </xf>
    <xf numFmtId="0" fontId="27" fillId="8" borderId="20" xfId="33" applyFont="1" applyFill="1" applyBorder="1" applyAlignment="1">
      <alignment vertical="center"/>
    </xf>
    <xf numFmtId="179" fontId="27" fillId="29" borderId="21" xfId="33" applyNumberFormat="1" applyFont="1" applyFill="1" applyBorder="1" applyAlignment="1">
      <alignment vertical="center"/>
    </xf>
    <xf numFmtId="179" fontId="27" fillId="29" borderId="48" xfId="33" applyNumberFormat="1" applyFont="1" applyFill="1" applyBorder="1" applyAlignment="1">
      <alignment vertical="center"/>
    </xf>
    <xf numFmtId="179" fontId="27" fillId="8" borderId="33" xfId="33" applyNumberFormat="1" applyFont="1" applyFill="1" applyBorder="1" applyAlignment="1">
      <alignment vertical="center"/>
    </xf>
    <xf numFmtId="0" fontId="27" fillId="60" borderId="0" xfId="33" applyFont="1" applyFill="1" applyAlignment="1">
      <alignment vertical="center"/>
    </xf>
    <xf numFmtId="179" fontId="27" fillId="8" borderId="0" xfId="33" applyNumberFormat="1" applyFont="1" applyFill="1" applyAlignment="1">
      <alignment vertical="center"/>
    </xf>
    <xf numFmtId="0" fontId="60" fillId="8" borderId="0" xfId="32" applyFont="1" applyFill="1" applyAlignment="1">
      <alignment vertical="center"/>
    </xf>
    <xf numFmtId="0" fontId="27" fillId="24" borderId="33" xfId="33" applyFont="1" applyFill="1" applyBorder="1" applyAlignment="1">
      <alignment vertical="center"/>
    </xf>
    <xf numFmtId="0" fontId="27" fillId="24" borderId="21" xfId="33" applyFont="1" applyFill="1" applyBorder="1" applyAlignment="1">
      <alignment horizontal="center" vertical="center"/>
    </xf>
    <xf numFmtId="0" fontId="27" fillId="24" borderId="1" xfId="33" applyFont="1" applyFill="1" applyBorder="1" applyAlignment="1">
      <alignment horizontal="center" vertical="center" wrapText="1"/>
    </xf>
    <xf numFmtId="0" fontId="27" fillId="20" borderId="21" xfId="33" applyFont="1" applyFill="1" applyBorder="1" applyAlignment="1">
      <alignment vertical="center"/>
    </xf>
    <xf numFmtId="176" fontId="27" fillId="29" borderId="0" xfId="33" applyNumberFormat="1" applyFont="1" applyFill="1" applyAlignment="1">
      <alignment vertical="center"/>
    </xf>
    <xf numFmtId="4" fontId="27" fillId="8" borderId="0" xfId="33" applyNumberFormat="1" applyFont="1" applyFill="1" applyAlignment="1">
      <alignment vertical="center"/>
    </xf>
    <xf numFmtId="176" fontId="27" fillId="8" borderId="1" xfId="33" applyNumberFormat="1" applyFont="1" applyFill="1" applyBorder="1" applyAlignment="1">
      <alignment vertical="center"/>
    </xf>
    <xf numFmtId="176" fontId="27" fillId="29" borderId="1" xfId="33" applyNumberFormat="1" applyFont="1" applyFill="1" applyBorder="1" applyAlignment="1">
      <alignment horizontal="right" vertical="center"/>
    </xf>
    <xf numFmtId="177" fontId="27" fillId="29" borderId="1" xfId="33" applyNumberFormat="1" applyFont="1" applyFill="1" applyBorder="1" applyAlignment="1">
      <alignment horizontal="right" vertical="center"/>
    </xf>
    <xf numFmtId="0" fontId="27" fillId="8" borderId="1" xfId="39" applyFont="1" applyFill="1" applyBorder="1" applyAlignment="1">
      <alignment horizontal="left" vertical="center" wrapText="1"/>
    </xf>
    <xf numFmtId="10" fontId="27" fillId="8" borderId="0" xfId="33" applyNumberFormat="1" applyFont="1" applyFill="1" applyAlignment="1">
      <alignment vertical="center"/>
    </xf>
    <xf numFmtId="0" fontId="27" fillId="8" borderId="11" xfId="33" applyFont="1" applyFill="1" applyBorder="1" applyAlignment="1">
      <alignment vertical="center"/>
    </xf>
    <xf numFmtId="183" fontId="27" fillId="29" borderId="1" xfId="33" applyNumberFormat="1" applyFont="1" applyFill="1" applyBorder="1" applyAlignment="1">
      <alignment horizontal="right" vertical="center"/>
    </xf>
    <xf numFmtId="176" fontId="27" fillId="8" borderId="1" xfId="33" applyNumberFormat="1" applyFont="1" applyFill="1" applyBorder="1" applyAlignment="1">
      <alignment horizontal="right" vertical="center"/>
    </xf>
    <xf numFmtId="177" fontId="27" fillId="8" borderId="1" xfId="33" applyNumberFormat="1" applyFont="1" applyFill="1" applyBorder="1" applyAlignment="1">
      <alignment horizontal="right" vertical="center"/>
    </xf>
    <xf numFmtId="177" fontId="27" fillId="29" borderId="0" xfId="33" applyNumberFormat="1" applyFont="1" applyFill="1" applyAlignment="1">
      <alignment vertical="center"/>
    </xf>
    <xf numFmtId="177" fontId="37" fillId="29" borderId="0" xfId="33" applyNumberFormat="1" applyFont="1" applyFill="1" applyAlignment="1">
      <alignment vertical="center"/>
    </xf>
    <xf numFmtId="0" fontId="27" fillId="21" borderId="44" xfId="33" applyFont="1" applyFill="1" applyBorder="1" applyAlignment="1">
      <alignment vertical="center"/>
    </xf>
    <xf numFmtId="0" fontId="27" fillId="21" borderId="49" xfId="33" applyFont="1" applyFill="1" applyBorder="1" applyAlignment="1">
      <alignment vertical="center"/>
    </xf>
    <xf numFmtId="176" fontId="27" fillId="21" borderId="11" xfId="33" applyNumberFormat="1" applyFont="1" applyFill="1" applyBorder="1" applyAlignment="1">
      <alignment vertical="center"/>
    </xf>
    <xf numFmtId="0" fontId="27" fillId="21" borderId="52" xfId="33" applyFont="1" applyFill="1" applyBorder="1" applyAlignment="1">
      <alignment vertical="center"/>
    </xf>
    <xf numFmtId="0" fontId="27" fillId="21" borderId="20" xfId="33" applyFont="1" applyFill="1" applyBorder="1" applyAlignment="1">
      <alignment vertical="center"/>
    </xf>
    <xf numFmtId="176" fontId="27" fillId="8" borderId="11" xfId="33" applyNumberFormat="1" applyFont="1" applyFill="1" applyBorder="1" applyAlignment="1">
      <alignment horizontal="right" vertical="center"/>
    </xf>
    <xf numFmtId="177" fontId="27" fillId="8" borderId="11" xfId="33" applyNumberFormat="1" applyFont="1" applyFill="1" applyBorder="1" applyAlignment="1">
      <alignment horizontal="right" vertical="center"/>
    </xf>
    <xf numFmtId="0" fontId="27" fillId="21" borderId="4" xfId="33" applyFont="1" applyFill="1" applyBorder="1" applyAlignment="1">
      <alignment vertical="center"/>
    </xf>
    <xf numFmtId="0" fontId="27" fillId="21" borderId="32" xfId="33" applyFont="1" applyFill="1" applyBorder="1" applyAlignment="1">
      <alignment vertical="center"/>
    </xf>
    <xf numFmtId="0" fontId="27" fillId="22" borderId="20" xfId="33" applyFont="1" applyFill="1" applyBorder="1" applyAlignment="1">
      <alignment vertical="center"/>
    </xf>
    <xf numFmtId="0" fontId="27" fillId="22" borderId="93" xfId="33" applyFont="1" applyFill="1" applyBorder="1" applyAlignment="1">
      <alignment vertical="center"/>
    </xf>
    <xf numFmtId="176" fontId="27" fillId="22" borderId="52" xfId="33" applyNumberFormat="1" applyFont="1" applyFill="1" applyBorder="1" applyAlignment="1">
      <alignment vertical="center"/>
    </xf>
    <xf numFmtId="0" fontId="27" fillId="22" borderId="52" xfId="33" applyFont="1" applyFill="1" applyBorder="1" applyAlignment="1">
      <alignment vertical="center"/>
    </xf>
    <xf numFmtId="0" fontId="27" fillId="22" borderId="4" xfId="33" applyFont="1" applyFill="1" applyBorder="1" applyAlignment="1">
      <alignment vertical="center"/>
    </xf>
    <xf numFmtId="0" fontId="27" fillId="43" borderId="20" xfId="33" applyFont="1" applyFill="1" applyBorder="1" applyAlignment="1">
      <alignment vertical="center"/>
    </xf>
    <xf numFmtId="0" fontId="27" fillId="43" borderId="93" xfId="33" applyFont="1" applyFill="1" applyBorder="1" applyAlignment="1">
      <alignment vertical="center"/>
    </xf>
    <xf numFmtId="176" fontId="27" fillId="43" borderId="4" xfId="33" applyNumberFormat="1" applyFont="1" applyFill="1" applyBorder="1" applyAlignment="1">
      <alignment vertical="center"/>
    </xf>
    <xf numFmtId="176" fontId="27" fillId="43" borderId="1" xfId="33" applyNumberFormat="1" applyFont="1" applyFill="1" applyBorder="1" applyAlignment="1">
      <alignment vertical="center"/>
    </xf>
    <xf numFmtId="0" fontId="27" fillId="8" borderId="9" xfId="33" applyFont="1" applyFill="1" applyBorder="1" applyAlignment="1">
      <alignment vertical="center"/>
    </xf>
    <xf numFmtId="177" fontId="27" fillId="8" borderId="9" xfId="33" applyNumberFormat="1" applyFont="1" applyFill="1" applyBorder="1" applyAlignment="1">
      <alignment horizontal="right" vertical="center"/>
    </xf>
    <xf numFmtId="176" fontId="27" fillId="8" borderId="9" xfId="33" applyNumberFormat="1" applyFont="1" applyFill="1" applyBorder="1" applyAlignment="1">
      <alignment horizontal="right" vertical="center"/>
    </xf>
    <xf numFmtId="0" fontId="27" fillId="23" borderId="47" xfId="33" applyFont="1" applyFill="1" applyBorder="1" applyAlignment="1">
      <alignment vertical="center"/>
    </xf>
    <xf numFmtId="4" fontId="27" fillId="29" borderId="0" xfId="33" applyNumberFormat="1" applyFont="1" applyFill="1" applyAlignment="1">
      <alignment vertical="center"/>
    </xf>
    <xf numFmtId="11" fontId="27" fillId="8" borderId="0" xfId="33" applyNumberFormat="1" applyFont="1" applyFill="1" applyAlignment="1">
      <alignment vertical="center"/>
    </xf>
    <xf numFmtId="191" fontId="27" fillId="8" borderId="0" xfId="33" applyNumberFormat="1" applyFont="1" applyFill="1" applyAlignment="1">
      <alignment vertical="center"/>
    </xf>
    <xf numFmtId="9" fontId="27" fillId="20" borderId="1" xfId="26" applyFont="1" applyFill="1" applyBorder="1" applyAlignment="1">
      <alignment vertical="center"/>
    </xf>
    <xf numFmtId="9" fontId="27" fillId="20" borderId="1" xfId="26" applyFont="1" applyFill="1" applyBorder="1" applyAlignment="1">
      <alignment horizontal="right" vertical="center"/>
    </xf>
    <xf numFmtId="9" fontId="27" fillId="29" borderId="0" xfId="26" applyFont="1" applyFill="1" applyBorder="1" applyAlignment="1">
      <alignment vertical="center"/>
    </xf>
    <xf numFmtId="190" fontId="27" fillId="8" borderId="1" xfId="26" applyNumberFormat="1" applyFont="1" applyFill="1" applyBorder="1" applyAlignment="1">
      <alignment horizontal="center" vertical="center"/>
    </xf>
    <xf numFmtId="190" fontId="27" fillId="8" borderId="1" xfId="26" applyNumberFormat="1" applyFont="1" applyFill="1" applyBorder="1" applyAlignment="1">
      <alignment horizontal="right" vertical="center"/>
    </xf>
    <xf numFmtId="9" fontId="27" fillId="29" borderId="0" xfId="26" applyFont="1" applyFill="1" applyBorder="1" applyAlignment="1">
      <alignment horizontal="right" vertical="center"/>
    </xf>
    <xf numFmtId="9" fontId="27" fillId="8" borderId="11" xfId="26" applyFont="1" applyFill="1" applyBorder="1" applyAlignment="1">
      <alignment vertical="center"/>
    </xf>
    <xf numFmtId="9" fontId="27" fillId="8" borderId="1" xfId="26" applyFont="1" applyFill="1" applyBorder="1" applyAlignment="1">
      <alignment vertical="center"/>
    </xf>
    <xf numFmtId="179" fontId="27" fillId="29" borderId="0" xfId="26" applyNumberFormat="1" applyFont="1" applyFill="1" applyBorder="1" applyAlignment="1">
      <alignment vertical="center"/>
    </xf>
    <xf numFmtId="0" fontId="27" fillId="20" borderId="52" xfId="33" applyFont="1" applyFill="1" applyBorder="1" applyAlignment="1">
      <alignment vertical="center"/>
    </xf>
    <xf numFmtId="9" fontId="27" fillId="29" borderId="1" xfId="26" applyFont="1" applyFill="1" applyBorder="1" applyAlignment="1">
      <alignment vertical="center"/>
    </xf>
    <xf numFmtId="10" fontId="27" fillId="29" borderId="0" xfId="26" applyNumberFormat="1" applyFont="1" applyFill="1" applyBorder="1" applyAlignment="1">
      <alignment vertical="center"/>
    </xf>
    <xf numFmtId="10" fontId="27" fillId="29" borderId="0" xfId="26" applyNumberFormat="1" applyFont="1" applyFill="1" applyBorder="1" applyAlignment="1">
      <alignment horizontal="right" vertical="center"/>
    </xf>
    <xf numFmtId="200" fontId="27" fillId="29" borderId="0" xfId="26" applyNumberFormat="1" applyFont="1" applyFill="1" applyBorder="1" applyAlignment="1">
      <alignment vertical="center"/>
    </xf>
    <xf numFmtId="200" fontId="27" fillId="8" borderId="1" xfId="26" applyNumberFormat="1" applyFont="1" applyFill="1" applyBorder="1" applyAlignment="1">
      <alignment horizontal="center" vertical="center"/>
    </xf>
    <xf numFmtId="200" fontId="27" fillId="8" borderId="1" xfId="26" applyNumberFormat="1" applyFont="1" applyFill="1" applyBorder="1" applyAlignment="1">
      <alignment horizontal="right" vertical="center"/>
    </xf>
    <xf numFmtId="200" fontId="27" fillId="29" borderId="0" xfId="26" applyNumberFormat="1" applyFont="1" applyFill="1" applyBorder="1" applyAlignment="1">
      <alignment horizontal="right" vertical="center"/>
    </xf>
    <xf numFmtId="9" fontId="27" fillId="8" borderId="52" xfId="26" applyFont="1" applyFill="1" applyBorder="1" applyAlignment="1">
      <alignment vertical="center"/>
    </xf>
    <xf numFmtId="0" fontId="27" fillId="21" borderId="93" xfId="33" applyFont="1" applyFill="1" applyBorder="1" applyAlignment="1">
      <alignment vertical="center"/>
    </xf>
    <xf numFmtId="9" fontId="27" fillId="21" borderId="52" xfId="26" applyFont="1" applyFill="1" applyBorder="1" applyAlignment="1">
      <alignment vertical="center"/>
    </xf>
    <xf numFmtId="9" fontId="27" fillId="21" borderId="52" xfId="26" applyFont="1" applyFill="1" applyBorder="1" applyAlignment="1">
      <alignment horizontal="right" vertical="center"/>
    </xf>
    <xf numFmtId="179" fontId="27" fillId="8" borderId="11" xfId="26" applyNumberFormat="1" applyFont="1" applyFill="1" applyBorder="1" applyAlignment="1">
      <alignment vertical="center"/>
    </xf>
    <xf numFmtId="179" fontId="27" fillId="8" borderId="11" xfId="26" applyNumberFormat="1" applyFont="1" applyFill="1" applyBorder="1" applyAlignment="1">
      <alignment horizontal="right" vertical="center"/>
    </xf>
    <xf numFmtId="190" fontId="27" fillId="29" borderId="0" xfId="26" applyNumberFormat="1" applyFont="1" applyFill="1" applyBorder="1" applyAlignment="1">
      <alignment horizontal="right" vertical="center"/>
    </xf>
    <xf numFmtId="179" fontId="27" fillId="8" borderId="11" xfId="26" applyNumberFormat="1" applyFont="1" applyFill="1" applyBorder="1" applyAlignment="1">
      <alignment horizontal="center" vertical="center"/>
    </xf>
    <xf numFmtId="9" fontId="27" fillId="22" borderId="52" xfId="26" applyFont="1" applyFill="1" applyBorder="1" applyAlignment="1">
      <alignment vertical="center"/>
    </xf>
    <xf numFmtId="9" fontId="27" fillId="22" borderId="1" xfId="26" applyFont="1" applyFill="1" applyBorder="1" applyAlignment="1">
      <alignment vertical="center"/>
    </xf>
    <xf numFmtId="9" fontId="27" fillId="22" borderId="1" xfId="26" applyFont="1" applyFill="1" applyBorder="1" applyAlignment="1">
      <alignment horizontal="right" vertical="center"/>
    </xf>
    <xf numFmtId="179" fontId="27" fillId="8" borderId="1" xfId="26" applyNumberFormat="1" applyFont="1" applyFill="1" applyBorder="1" applyAlignment="1">
      <alignment vertical="center"/>
    </xf>
    <xf numFmtId="179" fontId="27" fillId="8" borderId="1" xfId="26" applyNumberFormat="1" applyFont="1" applyFill="1" applyBorder="1" applyAlignment="1">
      <alignment horizontal="right" vertical="center"/>
    </xf>
    <xf numFmtId="9" fontId="27" fillId="43" borderId="4" xfId="26" applyFont="1" applyFill="1" applyBorder="1" applyAlignment="1">
      <alignment vertical="center"/>
    </xf>
    <xf numFmtId="9" fontId="27" fillId="43" borderId="4" xfId="26" applyFont="1" applyFill="1" applyBorder="1" applyAlignment="1">
      <alignment horizontal="right" vertical="center"/>
    </xf>
    <xf numFmtId="176" fontId="27" fillId="8" borderId="62" xfId="33" applyNumberFormat="1" applyFont="1" applyFill="1" applyBorder="1" applyAlignment="1">
      <alignment vertical="center"/>
    </xf>
    <xf numFmtId="179" fontId="27" fillId="8" borderId="9" xfId="26" applyNumberFormat="1" applyFont="1" applyFill="1" applyBorder="1" applyAlignment="1">
      <alignment vertical="center"/>
    </xf>
    <xf numFmtId="179" fontId="27" fillId="8" borderId="9" xfId="26" applyNumberFormat="1" applyFont="1" applyFill="1" applyBorder="1" applyAlignment="1">
      <alignment horizontal="right" vertical="center"/>
    </xf>
    <xf numFmtId="9" fontId="27" fillId="23" borderId="4" xfId="26" applyFont="1" applyFill="1" applyBorder="1" applyAlignment="1">
      <alignment vertical="center"/>
    </xf>
    <xf numFmtId="179" fontId="27" fillId="20" borderId="1" xfId="26" applyNumberFormat="1" applyFont="1" applyFill="1" applyBorder="1" applyAlignment="1">
      <alignment vertical="center"/>
    </xf>
    <xf numFmtId="190" fontId="27" fillId="20" borderId="1" xfId="26" applyNumberFormat="1" applyFont="1" applyFill="1" applyBorder="1" applyAlignment="1">
      <alignment vertical="center"/>
    </xf>
    <xf numFmtId="205" fontId="27" fillId="29" borderId="0" xfId="26" applyNumberFormat="1" applyFont="1" applyFill="1" applyBorder="1" applyAlignment="1">
      <alignment vertical="center"/>
    </xf>
    <xf numFmtId="40" fontId="27" fillId="8" borderId="1" xfId="29" applyNumberFormat="1" applyFont="1" applyFill="1" applyBorder="1" applyAlignment="1">
      <alignment horizontal="right" vertical="center"/>
    </xf>
    <xf numFmtId="190" fontId="27" fillId="24" borderId="1" xfId="26" applyNumberFormat="1" applyFont="1" applyFill="1" applyBorder="1" applyAlignment="1">
      <alignment vertical="center"/>
    </xf>
    <xf numFmtId="190" fontId="27" fillId="50" borderId="1" xfId="26" applyNumberFormat="1" applyFont="1" applyFill="1" applyBorder="1" applyAlignment="1">
      <alignment horizontal="center" vertical="center"/>
    </xf>
    <xf numFmtId="190" fontId="27" fillId="50" borderId="1" xfId="26" applyNumberFormat="1" applyFont="1" applyFill="1" applyBorder="1" applyAlignment="1">
      <alignment horizontal="right" vertical="center"/>
    </xf>
    <xf numFmtId="205" fontId="27" fillId="29" borderId="0" xfId="26" applyNumberFormat="1" applyFont="1" applyFill="1" applyBorder="1" applyAlignment="1">
      <alignment horizontal="right" vertical="center"/>
    </xf>
    <xf numFmtId="40" fontId="27" fillId="8" borderId="11" xfId="29" applyNumberFormat="1" applyFont="1" applyFill="1" applyBorder="1" applyAlignment="1">
      <alignment horizontal="right" vertical="center"/>
    </xf>
    <xf numFmtId="38" fontId="27" fillId="29" borderId="1" xfId="29" applyFont="1" applyFill="1" applyBorder="1" applyAlignment="1">
      <alignment horizontal="right" vertical="center"/>
    </xf>
    <xf numFmtId="205" fontId="27" fillId="29" borderId="0" xfId="33" applyNumberFormat="1" applyFont="1" applyFill="1" applyAlignment="1">
      <alignment vertical="center"/>
    </xf>
    <xf numFmtId="10" fontId="27" fillId="24" borderId="1" xfId="26" applyNumberFormat="1" applyFont="1" applyFill="1" applyBorder="1" applyAlignment="1">
      <alignment vertical="center"/>
    </xf>
    <xf numFmtId="40" fontId="27" fillId="8" borderId="52" xfId="29" applyNumberFormat="1" applyFont="1" applyFill="1" applyBorder="1" applyAlignment="1">
      <alignment horizontal="right" vertical="center"/>
    </xf>
    <xf numFmtId="190" fontId="27" fillId="24" borderId="52" xfId="26" applyNumberFormat="1" applyFont="1" applyFill="1" applyBorder="1" applyAlignment="1">
      <alignment vertical="center"/>
    </xf>
    <xf numFmtId="38" fontId="27" fillId="21" borderId="52" xfId="29" applyFont="1" applyFill="1" applyBorder="1" applyAlignment="1">
      <alignment horizontal="right" vertical="center"/>
    </xf>
    <xf numFmtId="10" fontId="27" fillId="21" borderId="52" xfId="26" applyNumberFormat="1" applyFont="1" applyFill="1" applyBorder="1" applyAlignment="1">
      <alignment vertical="center"/>
    </xf>
    <xf numFmtId="190" fontId="27" fillId="21" borderId="52" xfId="26" applyNumberFormat="1" applyFont="1" applyFill="1" applyBorder="1" applyAlignment="1">
      <alignment vertical="center"/>
    </xf>
    <xf numFmtId="38" fontId="27" fillId="8" borderId="11" xfId="29" applyFont="1" applyFill="1" applyBorder="1" applyAlignment="1">
      <alignment horizontal="right" vertical="center"/>
    </xf>
    <xf numFmtId="10" fontId="27" fillId="24" borderId="11" xfId="26" applyNumberFormat="1" applyFont="1" applyFill="1" applyBorder="1" applyAlignment="1">
      <alignment vertical="center"/>
    </xf>
    <xf numFmtId="205" fontId="27" fillId="29" borderId="0" xfId="33" applyNumberFormat="1" applyFont="1" applyFill="1" applyAlignment="1">
      <alignment horizontal="right" vertical="center"/>
    </xf>
    <xf numFmtId="10" fontId="27" fillId="24" borderId="1" xfId="26" applyNumberFormat="1" applyFont="1" applyFill="1" applyBorder="1" applyAlignment="1">
      <alignment horizontal="right" vertical="center"/>
    </xf>
    <xf numFmtId="38" fontId="27" fillId="22" borderId="1" xfId="29" applyFont="1" applyFill="1" applyBorder="1" applyAlignment="1">
      <alignment horizontal="right" vertical="center"/>
    </xf>
    <xf numFmtId="10" fontId="27" fillId="22" borderId="1" xfId="26" applyNumberFormat="1" applyFont="1" applyFill="1" applyBorder="1" applyAlignment="1">
      <alignment vertical="center"/>
    </xf>
    <xf numFmtId="190" fontId="27" fillId="22" borderId="52" xfId="26" applyNumberFormat="1" applyFont="1" applyFill="1" applyBorder="1" applyAlignment="1">
      <alignment vertical="center"/>
    </xf>
    <xf numFmtId="38" fontId="27" fillId="43" borderId="1" xfId="29" applyFont="1" applyFill="1" applyBorder="1" applyAlignment="1">
      <alignment horizontal="right" vertical="center"/>
    </xf>
    <xf numFmtId="10" fontId="27" fillId="43" borderId="1" xfId="26" applyNumberFormat="1" applyFont="1" applyFill="1" applyBorder="1" applyAlignment="1">
      <alignment vertical="center"/>
    </xf>
    <xf numFmtId="190" fontId="27" fillId="43" borderId="4" xfId="26" applyNumberFormat="1" applyFont="1" applyFill="1" applyBorder="1" applyAlignment="1">
      <alignment vertical="center"/>
    </xf>
    <xf numFmtId="190" fontId="27" fillId="43" borderId="4" xfId="26" applyNumberFormat="1" applyFont="1" applyFill="1" applyBorder="1" applyAlignment="1">
      <alignment horizontal="right" vertical="center"/>
    </xf>
    <xf numFmtId="190" fontId="27" fillId="29" borderId="1" xfId="26" applyNumberFormat="1" applyFont="1" applyFill="1" applyBorder="1" applyAlignment="1">
      <alignment vertical="center"/>
    </xf>
    <xf numFmtId="190" fontId="27" fillId="29" borderId="1" xfId="26" applyNumberFormat="1" applyFont="1" applyFill="1" applyBorder="1" applyAlignment="1">
      <alignment horizontal="right" vertical="center"/>
    </xf>
    <xf numFmtId="40" fontId="27" fillId="8" borderId="62" xfId="29" applyNumberFormat="1" applyFont="1" applyFill="1" applyBorder="1" applyAlignment="1">
      <alignment horizontal="right" vertical="center"/>
    </xf>
    <xf numFmtId="10" fontId="27" fillId="24" borderId="62" xfId="26" applyNumberFormat="1" applyFont="1" applyFill="1" applyBorder="1" applyAlignment="1">
      <alignment vertical="center"/>
    </xf>
    <xf numFmtId="190" fontId="27" fillId="29" borderId="9" xfId="26" applyNumberFormat="1" applyFont="1" applyFill="1" applyBorder="1" applyAlignment="1">
      <alignment vertical="center"/>
    </xf>
    <xf numFmtId="190" fontId="27" fillId="29" borderId="9" xfId="26" applyNumberFormat="1" applyFont="1" applyFill="1" applyBorder="1" applyAlignment="1">
      <alignment horizontal="right" vertical="center"/>
    </xf>
    <xf numFmtId="38" fontId="27" fillId="23" borderId="4" xfId="29" applyFont="1" applyFill="1" applyBorder="1" applyAlignment="1">
      <alignment horizontal="right" vertical="center"/>
    </xf>
    <xf numFmtId="190" fontId="27" fillId="23" borderId="4" xfId="26" applyNumberFormat="1" applyFont="1" applyFill="1" applyBorder="1" applyAlignment="1">
      <alignment vertical="center"/>
    </xf>
    <xf numFmtId="190" fontId="27" fillId="23" borderId="4" xfId="26" applyNumberFormat="1" applyFont="1" applyFill="1" applyBorder="1" applyAlignment="1">
      <alignment horizontal="right" vertical="center"/>
    </xf>
    <xf numFmtId="38" fontId="27" fillId="29" borderId="0" xfId="29" applyFont="1" applyFill="1" applyBorder="1" applyAlignment="1">
      <alignment horizontal="right" vertical="center"/>
    </xf>
    <xf numFmtId="190" fontId="27" fillId="29" borderId="0" xfId="26" applyNumberFormat="1" applyFont="1" applyFill="1" applyBorder="1" applyAlignment="1">
      <alignment vertical="center"/>
    </xf>
    <xf numFmtId="190" fontId="27" fillId="20" borderId="1" xfId="26" applyNumberFormat="1" applyFont="1" applyFill="1" applyBorder="1" applyAlignment="1">
      <alignment horizontal="right" vertical="center"/>
    </xf>
    <xf numFmtId="38" fontId="27" fillId="8" borderId="1" xfId="29" applyFont="1" applyFill="1" applyBorder="1" applyAlignment="1">
      <alignment horizontal="right" vertical="center"/>
    </xf>
    <xf numFmtId="190" fontId="27" fillId="8" borderId="1" xfId="26" applyNumberFormat="1" applyFont="1" applyFill="1" applyBorder="1" applyAlignment="1">
      <alignment vertical="center"/>
    </xf>
    <xf numFmtId="38" fontId="27" fillId="8" borderId="52" xfId="29" applyFont="1" applyFill="1" applyBorder="1" applyAlignment="1">
      <alignment horizontal="right" vertical="center"/>
    </xf>
    <xf numFmtId="190" fontId="27" fillId="21" borderId="52" xfId="26" applyNumberFormat="1" applyFont="1" applyFill="1" applyBorder="1" applyAlignment="1">
      <alignment horizontal="right" vertical="center"/>
    </xf>
    <xf numFmtId="190" fontId="27" fillId="22" borderId="1" xfId="26" applyNumberFormat="1" applyFont="1" applyFill="1" applyBorder="1" applyAlignment="1">
      <alignment vertical="center"/>
    </xf>
    <xf numFmtId="190" fontId="27" fillId="22" borderId="1" xfId="26" applyNumberFormat="1" applyFont="1" applyFill="1" applyBorder="1" applyAlignment="1">
      <alignment horizontal="right" vertical="center"/>
    </xf>
    <xf numFmtId="190" fontId="27" fillId="43" borderId="1" xfId="26" applyNumberFormat="1" applyFont="1" applyFill="1" applyBorder="1" applyAlignment="1">
      <alignment vertical="center"/>
    </xf>
    <xf numFmtId="190" fontId="27" fillId="43" borderId="1" xfId="26" applyNumberFormat="1" applyFont="1" applyFill="1" applyBorder="1" applyAlignment="1">
      <alignment horizontal="right" vertical="center"/>
    </xf>
    <xf numFmtId="38" fontId="27" fillId="8" borderId="62" xfId="29" applyFont="1" applyFill="1" applyBorder="1" applyAlignment="1">
      <alignment horizontal="right" vertical="center"/>
    </xf>
    <xf numFmtId="190" fontId="27" fillId="8" borderId="11" xfId="26" applyNumberFormat="1" applyFont="1" applyFill="1" applyBorder="1" applyAlignment="1">
      <alignment vertical="center"/>
    </xf>
    <xf numFmtId="190" fontId="27" fillId="8" borderId="11" xfId="26" applyNumberFormat="1" applyFont="1" applyFill="1" applyBorder="1" applyAlignment="1">
      <alignment horizontal="right" vertical="center"/>
    </xf>
    <xf numFmtId="190" fontId="27" fillId="23" borderId="71" xfId="26" applyNumberFormat="1" applyFont="1" applyFill="1" applyBorder="1" applyAlignment="1">
      <alignment vertical="center"/>
    </xf>
    <xf numFmtId="190" fontId="27" fillId="23" borderId="71" xfId="26" applyNumberFormat="1" applyFont="1" applyFill="1" applyBorder="1" applyAlignment="1">
      <alignment horizontal="right" vertical="center"/>
    </xf>
    <xf numFmtId="3" fontId="27" fillId="8" borderId="0" xfId="33" applyNumberFormat="1" applyFont="1" applyFill="1"/>
    <xf numFmtId="195" fontId="27" fillId="8" borderId="0" xfId="33" applyNumberFormat="1" applyFont="1" applyFill="1"/>
    <xf numFmtId="0" fontId="2" fillId="29" borderId="52" xfId="33" applyFont="1" applyFill="1" applyBorder="1" applyAlignment="1">
      <alignment horizontal="center" vertical="center" wrapText="1"/>
    </xf>
    <xf numFmtId="0" fontId="27" fillId="29" borderId="36" xfId="33" applyFont="1" applyFill="1" applyBorder="1" applyAlignment="1">
      <alignment horizontal="center" vertical="center"/>
    </xf>
    <xf numFmtId="0" fontId="27" fillId="45" borderId="171" xfId="33" applyFont="1" applyFill="1" applyBorder="1" applyAlignment="1">
      <alignment vertical="center"/>
    </xf>
    <xf numFmtId="0" fontId="27" fillId="45" borderId="1" xfId="33" applyFont="1" applyFill="1" applyBorder="1"/>
    <xf numFmtId="176" fontId="27" fillId="29" borderId="36" xfId="33" applyNumberFormat="1" applyFont="1" applyFill="1" applyBorder="1" applyAlignment="1">
      <alignment vertical="center"/>
    </xf>
    <xf numFmtId="0" fontId="27" fillId="45" borderId="36" xfId="33" applyFont="1" applyFill="1" applyBorder="1" applyAlignment="1">
      <alignment vertical="center"/>
    </xf>
    <xf numFmtId="0" fontId="27" fillId="45" borderId="1" xfId="33" applyFont="1" applyFill="1" applyBorder="1" applyAlignment="1">
      <alignment vertical="center"/>
    </xf>
    <xf numFmtId="0" fontId="27" fillId="45" borderId="54" xfId="33" applyFont="1" applyFill="1" applyBorder="1" applyAlignment="1">
      <alignment vertical="center"/>
    </xf>
    <xf numFmtId="176" fontId="27" fillId="45" borderId="4" xfId="33" applyNumberFormat="1" applyFont="1" applyFill="1" applyBorder="1" applyAlignment="1">
      <alignment vertical="center"/>
    </xf>
    <xf numFmtId="176" fontId="27" fillId="8" borderId="36" xfId="33" applyNumberFormat="1" applyFont="1" applyFill="1" applyBorder="1" applyAlignment="1">
      <alignment vertical="center"/>
    </xf>
    <xf numFmtId="178" fontId="27" fillId="8" borderId="0" xfId="33" applyNumberFormat="1" applyFont="1" applyFill="1" applyAlignment="1">
      <alignment vertical="center"/>
    </xf>
    <xf numFmtId="176" fontId="27" fillId="8" borderId="27" xfId="33" applyNumberFormat="1" applyFont="1" applyFill="1" applyBorder="1" applyAlignment="1">
      <alignment vertical="center"/>
    </xf>
    <xf numFmtId="0" fontId="27" fillId="8" borderId="29" xfId="33" applyFont="1" applyFill="1" applyBorder="1" applyAlignment="1">
      <alignment vertical="center" wrapText="1"/>
    </xf>
    <xf numFmtId="176" fontId="27" fillId="8" borderId="29" xfId="33" applyNumberFormat="1" applyFont="1" applyFill="1" applyBorder="1" applyAlignment="1">
      <alignment vertical="center"/>
    </xf>
    <xf numFmtId="176" fontId="27" fillId="8" borderId="29" xfId="33" applyNumberFormat="1" applyFont="1" applyFill="1" applyBorder="1" applyAlignment="1">
      <alignment horizontal="right" vertical="center"/>
    </xf>
    <xf numFmtId="176" fontId="27" fillId="8" borderId="61" xfId="33" applyNumberFormat="1" applyFont="1" applyFill="1" applyBorder="1" applyAlignment="1">
      <alignment vertical="center"/>
    </xf>
    <xf numFmtId="176" fontId="27" fillId="8" borderId="64" xfId="33" applyNumberFormat="1" applyFont="1" applyFill="1" applyBorder="1" applyAlignment="1">
      <alignment horizontal="right" vertical="center"/>
    </xf>
    <xf numFmtId="176" fontId="27" fillId="8" borderId="86" xfId="33" applyNumberFormat="1" applyFont="1" applyFill="1" applyBorder="1" applyAlignment="1">
      <alignment horizontal="right" vertical="center"/>
    </xf>
    <xf numFmtId="0" fontId="27" fillId="45" borderId="153" xfId="33" applyFont="1" applyFill="1" applyBorder="1" applyAlignment="1">
      <alignment vertical="center"/>
    </xf>
    <xf numFmtId="183" fontId="27" fillId="45" borderId="1" xfId="33" applyNumberFormat="1" applyFont="1" applyFill="1" applyBorder="1" applyAlignment="1">
      <alignment vertical="center"/>
    </xf>
    <xf numFmtId="177" fontId="27" fillId="8" borderId="36" xfId="33" applyNumberFormat="1" applyFont="1" applyFill="1" applyBorder="1" applyAlignment="1">
      <alignment vertical="center"/>
    </xf>
    <xf numFmtId="176" fontId="27" fillId="45" borderId="47" xfId="33" applyNumberFormat="1" applyFont="1" applyFill="1" applyBorder="1" applyAlignment="1">
      <alignment vertical="center"/>
    </xf>
    <xf numFmtId="176" fontId="27" fillId="8" borderId="63" xfId="33" applyNumberFormat="1" applyFont="1" applyFill="1" applyBorder="1" applyAlignment="1">
      <alignment vertical="center"/>
    </xf>
    <xf numFmtId="0" fontId="27" fillId="8" borderId="61" xfId="33" applyFont="1" applyFill="1" applyBorder="1" applyAlignment="1">
      <alignment vertical="center"/>
    </xf>
    <xf numFmtId="176" fontId="27" fillId="8" borderId="64" xfId="33" applyNumberFormat="1" applyFont="1" applyFill="1" applyBorder="1" applyAlignment="1">
      <alignment vertical="center"/>
    </xf>
    <xf numFmtId="0" fontId="27" fillId="45" borderId="11" xfId="33" applyFont="1" applyFill="1" applyBorder="1"/>
    <xf numFmtId="0" fontId="27" fillId="8" borderId="27" xfId="33" applyFont="1" applyFill="1" applyBorder="1" applyAlignment="1">
      <alignment vertical="center"/>
    </xf>
    <xf numFmtId="0" fontId="27" fillId="8" borderId="29" xfId="33" applyFont="1" applyFill="1" applyBorder="1" applyAlignment="1">
      <alignment vertical="center"/>
    </xf>
    <xf numFmtId="0" fontId="27" fillId="8" borderId="64" xfId="33" applyFont="1" applyFill="1" applyBorder="1" applyAlignment="1">
      <alignment vertical="center"/>
    </xf>
    <xf numFmtId="177" fontId="27" fillId="8" borderId="64" xfId="33" applyNumberFormat="1" applyFont="1" applyFill="1" applyBorder="1" applyAlignment="1">
      <alignment vertical="center"/>
    </xf>
    <xf numFmtId="0" fontId="27" fillId="45" borderId="4" xfId="33" applyFont="1" applyFill="1" applyBorder="1"/>
    <xf numFmtId="176" fontId="27" fillId="8" borderId="52" xfId="33" applyNumberFormat="1" applyFont="1" applyFill="1" applyBorder="1" applyAlignment="1">
      <alignment vertical="center"/>
    </xf>
    <xf numFmtId="0" fontId="27" fillId="45" borderId="59" xfId="33" applyFont="1" applyFill="1" applyBorder="1" applyAlignment="1">
      <alignment vertical="center"/>
    </xf>
    <xf numFmtId="176" fontId="27" fillId="8" borderId="94" xfId="33" applyNumberFormat="1" applyFont="1" applyFill="1" applyBorder="1" applyAlignment="1">
      <alignment vertical="center"/>
    </xf>
    <xf numFmtId="0" fontId="27" fillId="45" borderId="55" xfId="33" applyFont="1" applyFill="1" applyBorder="1" applyAlignment="1">
      <alignment vertical="center"/>
    </xf>
    <xf numFmtId="176" fontId="27" fillId="45" borderId="43" xfId="33" applyNumberFormat="1" applyFont="1" applyFill="1" applyBorder="1" applyAlignment="1">
      <alignment vertical="center"/>
    </xf>
    <xf numFmtId="189" fontId="27" fillId="29" borderId="0" xfId="33" applyNumberFormat="1" applyFont="1" applyFill="1"/>
    <xf numFmtId="213" fontId="27" fillId="8" borderId="0" xfId="33" applyNumberFormat="1" applyFont="1" applyFill="1"/>
    <xf numFmtId="188" fontId="27" fillId="29" borderId="0" xfId="33" applyNumberFormat="1" applyFont="1" applyFill="1"/>
    <xf numFmtId="11" fontId="27" fillId="8" borderId="0" xfId="33" applyNumberFormat="1" applyFont="1" applyFill="1"/>
    <xf numFmtId="0" fontId="27" fillId="29" borderId="21" xfId="33" applyFont="1" applyFill="1" applyBorder="1"/>
    <xf numFmtId="0" fontId="27" fillId="8" borderId="1" xfId="33" applyFont="1" applyFill="1" applyBorder="1"/>
    <xf numFmtId="38" fontId="27" fillId="29" borderId="52" xfId="29" applyFont="1" applyFill="1" applyBorder="1" applyAlignment="1">
      <alignment vertical="center"/>
    </xf>
    <xf numFmtId="179" fontId="27" fillId="8" borderId="1" xfId="33" applyNumberFormat="1" applyFont="1" applyFill="1" applyBorder="1" applyAlignment="1">
      <alignment vertical="center"/>
    </xf>
    <xf numFmtId="9" fontId="27" fillId="29" borderId="0" xfId="33" applyNumberFormat="1" applyFont="1" applyFill="1" applyAlignment="1">
      <alignment vertical="center"/>
    </xf>
    <xf numFmtId="0" fontId="27" fillId="29" borderId="47" xfId="33" applyFont="1" applyFill="1" applyBorder="1"/>
    <xf numFmtId="0" fontId="27" fillId="8" borderId="4" xfId="33" applyFont="1" applyFill="1" applyBorder="1"/>
    <xf numFmtId="179" fontId="27" fillId="8" borderId="4" xfId="33" applyNumberFormat="1" applyFont="1" applyFill="1" applyBorder="1" applyAlignment="1">
      <alignment vertical="center"/>
    </xf>
    <xf numFmtId="0" fontId="27" fillId="29" borderId="71" xfId="33" applyFont="1" applyFill="1" applyBorder="1"/>
    <xf numFmtId="0" fontId="27" fillId="8" borderId="71" xfId="33" applyFont="1" applyFill="1" applyBorder="1"/>
    <xf numFmtId="9" fontId="27" fillId="8" borderId="71" xfId="33" applyNumberFormat="1" applyFont="1" applyFill="1" applyBorder="1" applyAlignment="1">
      <alignment vertical="center"/>
    </xf>
    <xf numFmtId="184" fontId="27" fillId="29" borderId="52" xfId="33" applyNumberFormat="1" applyFont="1" applyFill="1" applyBorder="1" applyAlignment="1">
      <alignment vertical="center"/>
    </xf>
    <xf numFmtId="184" fontId="27" fillId="45" borderId="1" xfId="33" applyNumberFormat="1" applyFont="1" applyFill="1" applyBorder="1" applyAlignment="1">
      <alignment vertical="center"/>
    </xf>
    <xf numFmtId="184" fontId="27" fillId="24" borderId="11" xfId="33" applyNumberFormat="1" applyFont="1" applyFill="1" applyBorder="1" applyAlignment="1">
      <alignment vertical="center"/>
    </xf>
    <xf numFmtId="0" fontId="27" fillId="45" borderId="4" xfId="33" applyFont="1" applyFill="1" applyBorder="1" applyAlignment="1">
      <alignment vertical="center"/>
    </xf>
    <xf numFmtId="0" fontId="27" fillId="29" borderId="27" xfId="33" applyFont="1" applyFill="1" applyBorder="1" applyAlignment="1">
      <alignment vertical="center"/>
    </xf>
    <xf numFmtId="0" fontId="27" fillId="29" borderId="67" xfId="33" applyFont="1" applyFill="1" applyBorder="1"/>
    <xf numFmtId="184" fontId="27" fillId="24" borderId="27" xfId="33" applyNumberFormat="1" applyFont="1" applyFill="1" applyBorder="1" applyAlignment="1">
      <alignment vertical="center"/>
    </xf>
    <xf numFmtId="184" fontId="27" fillId="29" borderId="27" xfId="33" applyNumberFormat="1" applyFont="1" applyFill="1" applyBorder="1" applyAlignment="1">
      <alignment vertical="center"/>
    </xf>
    <xf numFmtId="0" fontId="27" fillId="29" borderId="29" xfId="33" applyFont="1" applyFill="1" applyBorder="1" applyAlignment="1">
      <alignment vertical="center"/>
    </xf>
    <xf numFmtId="0" fontId="27" fillId="29" borderId="68" xfId="33" applyFont="1" applyFill="1" applyBorder="1"/>
    <xf numFmtId="184" fontId="27" fillId="24" borderId="29" xfId="33" applyNumberFormat="1" applyFont="1" applyFill="1" applyBorder="1" applyAlignment="1">
      <alignment vertical="center"/>
    </xf>
    <xf numFmtId="184" fontId="27" fillId="29" borderId="29" xfId="33" applyNumberFormat="1" applyFont="1" applyFill="1" applyBorder="1" applyAlignment="1">
      <alignment vertical="center"/>
    </xf>
    <xf numFmtId="0" fontId="27" fillId="29" borderId="61" xfId="33" applyFont="1" applyFill="1" applyBorder="1" applyAlignment="1">
      <alignment vertical="center"/>
    </xf>
    <xf numFmtId="0" fontId="27" fillId="29" borderId="64" xfId="33" applyFont="1" applyFill="1" applyBorder="1"/>
    <xf numFmtId="184" fontId="27" fillId="24" borderId="64" xfId="33" applyNumberFormat="1" applyFont="1" applyFill="1" applyBorder="1" applyAlignment="1">
      <alignment vertical="center"/>
    </xf>
    <xf numFmtId="184" fontId="27" fillId="29" borderId="64" xfId="33" applyNumberFormat="1" applyFont="1" applyFill="1" applyBorder="1" applyAlignment="1">
      <alignment vertical="center"/>
    </xf>
    <xf numFmtId="0" fontId="27" fillId="0" borderId="27" xfId="33" applyFont="1" applyBorder="1" applyAlignment="1">
      <alignment vertical="center"/>
    </xf>
    <xf numFmtId="0" fontId="27" fillId="0" borderId="67" xfId="33" applyFont="1" applyBorder="1"/>
    <xf numFmtId="184" fontId="27" fillId="8" borderId="27" xfId="33" applyNumberFormat="1" applyFont="1" applyFill="1" applyBorder="1" applyAlignment="1">
      <alignment vertical="center"/>
    </xf>
    <xf numFmtId="0" fontId="27" fillId="8" borderId="68" xfId="33" applyFont="1" applyFill="1" applyBorder="1" applyAlignment="1">
      <alignment vertical="center"/>
    </xf>
    <xf numFmtId="184" fontId="27" fillId="8" borderId="29" xfId="33" applyNumberFormat="1" applyFont="1" applyFill="1" applyBorder="1" applyAlignment="1">
      <alignment vertical="center"/>
    </xf>
    <xf numFmtId="0" fontId="27" fillId="8" borderId="68" xfId="33" applyFont="1" applyFill="1" applyBorder="1"/>
    <xf numFmtId="0" fontId="27" fillId="29" borderId="70" xfId="33" applyFont="1" applyFill="1" applyBorder="1" applyAlignment="1">
      <alignment vertical="center"/>
    </xf>
    <xf numFmtId="0" fontId="27" fillId="29" borderId="70" xfId="33" applyFont="1" applyFill="1" applyBorder="1"/>
    <xf numFmtId="0" fontId="27" fillId="8" borderId="70" xfId="33" applyFont="1" applyFill="1" applyBorder="1" applyAlignment="1">
      <alignment vertical="center"/>
    </xf>
    <xf numFmtId="0" fontId="27" fillId="8" borderId="70" xfId="33" applyFont="1" applyFill="1" applyBorder="1"/>
    <xf numFmtId="184" fontId="27" fillId="24" borderId="70" xfId="33" applyNumberFormat="1" applyFont="1" applyFill="1" applyBorder="1" applyAlignment="1">
      <alignment vertical="center"/>
    </xf>
    <xf numFmtId="184" fontId="27" fillId="8" borderId="70" xfId="33" applyNumberFormat="1" applyFont="1" applyFill="1" applyBorder="1" applyAlignment="1">
      <alignment vertical="center"/>
    </xf>
    <xf numFmtId="0" fontId="27" fillId="45" borderId="71" xfId="33" applyFont="1" applyFill="1" applyBorder="1"/>
    <xf numFmtId="184" fontId="27" fillId="24" borderId="71" xfId="33" applyNumberFormat="1" applyFont="1" applyFill="1" applyBorder="1" applyAlignment="1">
      <alignment vertical="center"/>
    </xf>
    <xf numFmtId="184" fontId="27" fillId="45" borderId="71" xfId="33" applyNumberFormat="1" applyFont="1" applyFill="1" applyBorder="1" applyAlignment="1">
      <alignment vertical="center"/>
    </xf>
    <xf numFmtId="184" fontId="27" fillId="45" borderId="11" xfId="33" applyNumberFormat="1" applyFont="1" applyFill="1" applyBorder="1" applyAlignment="1">
      <alignment vertical="center"/>
    </xf>
    <xf numFmtId="184" fontId="27" fillId="8" borderId="64" xfId="33" applyNumberFormat="1" applyFont="1" applyFill="1" applyBorder="1" applyAlignment="1">
      <alignment vertical="center"/>
    </xf>
    <xf numFmtId="184" fontId="27" fillId="24" borderId="4" xfId="33" applyNumberFormat="1" applyFont="1" applyFill="1" applyBorder="1" applyAlignment="1">
      <alignment vertical="center"/>
    </xf>
    <xf numFmtId="184" fontId="27" fillId="45" borderId="4" xfId="33" applyNumberFormat="1" applyFont="1" applyFill="1" applyBorder="1" applyAlignment="1">
      <alignment vertical="center"/>
    </xf>
    <xf numFmtId="0" fontId="29" fillId="29" borderId="0" xfId="32" applyFont="1" applyFill="1"/>
    <xf numFmtId="0" fontId="29" fillId="29" borderId="0" xfId="32" applyFont="1" applyFill="1" applyAlignment="1">
      <alignment horizontal="left" vertical="top"/>
    </xf>
    <xf numFmtId="0" fontId="36" fillId="8" borderId="0" xfId="33" applyFont="1" applyFill="1"/>
    <xf numFmtId="196" fontId="27" fillId="8" borderId="0" xfId="33" applyNumberFormat="1" applyFont="1" applyFill="1"/>
    <xf numFmtId="0" fontId="27" fillId="5" borderId="15" xfId="33" applyFont="1" applyFill="1" applyBorder="1" applyAlignment="1">
      <alignment horizontal="center" vertical="center"/>
    </xf>
    <xf numFmtId="0" fontId="27" fillId="5" borderId="57" xfId="33" applyFont="1" applyFill="1" applyBorder="1" applyAlignment="1">
      <alignment horizontal="left" vertical="center"/>
    </xf>
    <xf numFmtId="0" fontId="27" fillId="29" borderId="52" xfId="33" applyFont="1" applyFill="1" applyBorder="1" applyAlignment="1">
      <alignment horizontal="center" vertical="center" wrapText="1"/>
    </xf>
    <xf numFmtId="0" fontId="27" fillId="40" borderId="16" xfId="33" applyFont="1" applyFill="1" applyBorder="1" applyAlignment="1">
      <alignment horizontal="center" vertical="center"/>
    </xf>
    <xf numFmtId="0" fontId="27" fillId="40" borderId="174" xfId="33" applyFont="1" applyFill="1" applyBorder="1" applyAlignment="1">
      <alignment horizontal="center" vertical="center"/>
    </xf>
    <xf numFmtId="0" fontId="27" fillId="40" borderId="17" xfId="33" applyFont="1" applyFill="1" applyBorder="1" applyAlignment="1">
      <alignment horizontal="center" vertical="center"/>
    </xf>
    <xf numFmtId="0" fontId="27" fillId="45" borderId="35" xfId="33" applyFont="1" applyFill="1" applyBorder="1" applyAlignment="1">
      <alignment vertical="center"/>
    </xf>
    <xf numFmtId="176" fontId="27" fillId="45" borderId="115" xfId="33" applyNumberFormat="1" applyFont="1" applyFill="1" applyBorder="1" applyAlignment="1">
      <alignment vertical="center"/>
    </xf>
    <xf numFmtId="176" fontId="27" fillId="45" borderId="58" xfId="33" applyNumberFormat="1" applyFont="1" applyFill="1" applyBorder="1" applyAlignment="1">
      <alignment vertical="center"/>
    </xf>
    <xf numFmtId="176" fontId="27" fillId="8" borderId="0" xfId="33" applyNumberFormat="1" applyFont="1" applyFill="1"/>
    <xf numFmtId="176" fontId="27" fillId="8" borderId="87" xfId="33" applyNumberFormat="1" applyFont="1" applyFill="1" applyBorder="1" applyAlignment="1">
      <alignment vertical="center"/>
    </xf>
    <xf numFmtId="176" fontId="27" fillId="8" borderId="167" xfId="33" applyNumberFormat="1" applyFont="1" applyFill="1" applyBorder="1" applyAlignment="1">
      <alignment vertical="center"/>
    </xf>
    <xf numFmtId="176" fontId="27" fillId="8" borderId="28" xfId="33" applyNumberFormat="1" applyFont="1" applyFill="1" applyBorder="1" applyAlignment="1">
      <alignment vertical="center"/>
    </xf>
    <xf numFmtId="176" fontId="27" fillId="8" borderId="88" xfId="33" applyNumberFormat="1" applyFont="1" applyFill="1" applyBorder="1" applyAlignment="1">
      <alignment vertical="center"/>
    </xf>
    <xf numFmtId="176" fontId="27" fillId="8" borderId="145" xfId="33" applyNumberFormat="1" applyFont="1" applyFill="1" applyBorder="1" applyAlignment="1">
      <alignment vertical="center"/>
    </xf>
    <xf numFmtId="176" fontId="27" fillId="8" borderId="30" xfId="33" applyNumberFormat="1" applyFont="1" applyFill="1" applyBorder="1" applyAlignment="1">
      <alignment vertical="center"/>
    </xf>
    <xf numFmtId="176" fontId="27" fillId="29" borderId="0" xfId="0" applyNumberFormat="1" applyFont="1" applyFill="1" applyAlignment="1">
      <alignment vertical="center" wrapText="1"/>
    </xf>
    <xf numFmtId="176" fontId="27" fillId="8" borderId="117" xfId="33" applyNumberFormat="1" applyFont="1" applyFill="1" applyBorder="1" applyAlignment="1">
      <alignment vertical="center"/>
    </xf>
    <xf numFmtId="176" fontId="27" fillId="8" borderId="168" xfId="33" applyNumberFormat="1" applyFont="1" applyFill="1" applyBorder="1" applyAlignment="1">
      <alignment vertical="center"/>
    </xf>
    <xf numFmtId="176" fontId="27" fillId="8" borderId="177" xfId="33" applyNumberFormat="1" applyFont="1" applyFill="1" applyBorder="1" applyAlignment="1">
      <alignment vertical="center"/>
    </xf>
    <xf numFmtId="176" fontId="27" fillId="8" borderId="172" xfId="33" applyNumberFormat="1" applyFont="1" applyFill="1" applyBorder="1" applyAlignment="1">
      <alignment horizontal="right" vertical="center"/>
    </xf>
    <xf numFmtId="176" fontId="27" fillId="8" borderId="160" xfId="33" applyNumberFormat="1" applyFont="1" applyFill="1" applyBorder="1" applyAlignment="1">
      <alignment horizontal="right" vertical="center"/>
    </xf>
    <xf numFmtId="176" fontId="27" fillId="8" borderId="116" xfId="33" applyNumberFormat="1" applyFont="1" applyFill="1" applyBorder="1" applyAlignment="1">
      <alignment horizontal="right" vertical="center"/>
    </xf>
    <xf numFmtId="176" fontId="27" fillId="29" borderId="36" xfId="0" applyNumberFormat="1" applyFont="1" applyFill="1" applyBorder="1" applyAlignment="1">
      <alignment vertical="center" wrapText="1"/>
    </xf>
    <xf numFmtId="176" fontId="27" fillId="8" borderId="172" xfId="33" applyNumberFormat="1" applyFont="1" applyFill="1" applyBorder="1" applyAlignment="1">
      <alignment vertical="center"/>
    </xf>
    <xf numFmtId="176" fontId="27" fillId="8" borderId="160" xfId="33" applyNumberFormat="1" applyFont="1" applyFill="1" applyBorder="1" applyAlignment="1">
      <alignment vertical="center"/>
    </xf>
    <xf numFmtId="176" fontId="27" fillId="8" borderId="116" xfId="33" applyNumberFormat="1" applyFont="1" applyFill="1" applyBorder="1" applyAlignment="1">
      <alignment vertical="center"/>
    </xf>
    <xf numFmtId="177" fontId="27" fillId="45" borderId="4" xfId="33" applyNumberFormat="1" applyFont="1" applyFill="1" applyBorder="1" applyAlignment="1">
      <alignment vertical="center"/>
    </xf>
    <xf numFmtId="177" fontId="27" fillId="45" borderId="115" xfId="33" applyNumberFormat="1" applyFont="1" applyFill="1" applyBorder="1" applyAlignment="1">
      <alignment vertical="center"/>
    </xf>
    <xf numFmtId="177" fontId="27" fillId="45" borderId="58" xfId="33" applyNumberFormat="1" applyFont="1" applyFill="1" applyBorder="1" applyAlignment="1">
      <alignment vertical="center"/>
    </xf>
    <xf numFmtId="0" fontId="27" fillId="8" borderId="0" xfId="33" applyFont="1" applyFill="1" applyAlignment="1">
      <alignment horizontal="center" vertical="center"/>
    </xf>
    <xf numFmtId="177" fontId="27" fillId="8" borderId="63" xfId="33" applyNumberFormat="1" applyFont="1" applyFill="1" applyBorder="1" applyAlignment="1">
      <alignment vertical="center"/>
    </xf>
    <xf numFmtId="177" fontId="27" fillId="8" borderId="119" xfId="33" applyNumberFormat="1" applyFont="1" applyFill="1" applyBorder="1" applyAlignment="1">
      <alignment vertical="center"/>
    </xf>
    <xf numFmtId="177" fontId="27" fillId="8" borderId="124" xfId="33" applyNumberFormat="1" applyFont="1" applyFill="1" applyBorder="1" applyAlignment="1">
      <alignment vertical="center"/>
    </xf>
    <xf numFmtId="177" fontId="27" fillId="8" borderId="109" xfId="33" applyNumberFormat="1" applyFont="1" applyFill="1" applyBorder="1" applyAlignment="1">
      <alignment vertical="center"/>
    </xf>
    <xf numFmtId="177" fontId="27" fillId="8" borderId="172" xfId="33" applyNumberFormat="1" applyFont="1" applyFill="1" applyBorder="1" applyAlignment="1">
      <alignment vertical="center"/>
    </xf>
    <xf numFmtId="177" fontId="27" fillId="8" borderId="160" xfId="33" applyNumberFormat="1" applyFont="1" applyFill="1" applyBorder="1" applyAlignment="1">
      <alignment vertical="center"/>
    </xf>
    <xf numFmtId="177" fontId="27" fillId="8" borderId="116" xfId="33" applyNumberFormat="1" applyFont="1" applyFill="1" applyBorder="1" applyAlignment="1">
      <alignment vertical="center"/>
    </xf>
    <xf numFmtId="176" fontId="37" fillId="29" borderId="0" xfId="0" applyNumberFormat="1" applyFont="1" applyFill="1">
      <alignment vertical="center"/>
    </xf>
    <xf numFmtId="176" fontId="37" fillId="29" borderId="0" xfId="0" applyNumberFormat="1" applyFont="1" applyFill="1" applyAlignment="1">
      <alignment horizontal="left" vertical="top"/>
    </xf>
    <xf numFmtId="176" fontId="27" fillId="29" borderId="0" xfId="0" applyNumberFormat="1" applyFont="1" applyFill="1" applyAlignment="1">
      <alignment vertical="center" shrinkToFit="1"/>
    </xf>
    <xf numFmtId="177" fontId="27" fillId="8" borderId="29" xfId="33" applyNumberFormat="1" applyFont="1" applyFill="1" applyBorder="1" applyAlignment="1">
      <alignment vertical="center"/>
    </xf>
    <xf numFmtId="177" fontId="27" fillId="8" borderId="88" xfId="33" applyNumberFormat="1" applyFont="1" applyFill="1" applyBorder="1" applyAlignment="1">
      <alignment vertical="center"/>
    </xf>
    <xf numFmtId="177" fontId="27" fillId="8" borderId="145" xfId="33" applyNumberFormat="1" applyFont="1" applyFill="1" applyBorder="1" applyAlignment="1">
      <alignment vertical="center"/>
    </xf>
    <xf numFmtId="177" fontId="27" fillId="8" borderId="30" xfId="33" applyNumberFormat="1" applyFont="1" applyFill="1" applyBorder="1" applyAlignment="1">
      <alignment vertical="center"/>
    </xf>
    <xf numFmtId="38" fontId="27" fillId="8" borderId="0" xfId="33" applyNumberFormat="1" applyFont="1" applyFill="1" applyAlignment="1">
      <alignment vertical="center"/>
    </xf>
    <xf numFmtId="177" fontId="27" fillId="8" borderId="120" xfId="33" applyNumberFormat="1" applyFont="1" applyFill="1" applyBorder="1" applyAlignment="1">
      <alignment vertical="center"/>
    </xf>
    <xf numFmtId="176" fontId="27" fillId="8" borderId="120" xfId="33" applyNumberFormat="1" applyFont="1" applyFill="1" applyBorder="1" applyAlignment="1">
      <alignment vertical="center"/>
    </xf>
    <xf numFmtId="176" fontId="27" fillId="8" borderId="89" xfId="33" applyNumberFormat="1" applyFont="1" applyFill="1" applyBorder="1" applyAlignment="1">
      <alignment vertical="center"/>
    </xf>
    <xf numFmtId="176" fontId="27" fillId="8" borderId="152" xfId="33" applyNumberFormat="1" applyFont="1" applyFill="1" applyBorder="1" applyAlignment="1">
      <alignment vertical="center"/>
    </xf>
    <xf numFmtId="0" fontId="37" fillId="8" borderId="0" xfId="33" applyFont="1" applyFill="1" applyAlignment="1">
      <alignment vertical="center"/>
    </xf>
    <xf numFmtId="0" fontId="27" fillId="45" borderId="170" xfId="33" applyFont="1" applyFill="1" applyBorder="1" applyAlignment="1">
      <alignment vertical="center"/>
    </xf>
    <xf numFmtId="176" fontId="27" fillId="45" borderId="53" xfId="33" applyNumberFormat="1" applyFont="1" applyFill="1" applyBorder="1" applyAlignment="1">
      <alignment vertical="center"/>
    </xf>
    <xf numFmtId="176" fontId="27" fillId="45" borderId="123" xfId="33" applyNumberFormat="1" applyFont="1" applyFill="1" applyBorder="1" applyAlignment="1">
      <alignment vertical="center"/>
    </xf>
    <xf numFmtId="176" fontId="27" fillId="45" borderId="144" xfId="33" applyNumberFormat="1" applyFont="1" applyFill="1" applyBorder="1" applyAlignment="1">
      <alignment vertical="center"/>
    </xf>
    <xf numFmtId="9" fontId="27" fillId="29" borderId="52" xfId="33" applyNumberFormat="1" applyFont="1" applyFill="1" applyBorder="1" applyAlignment="1">
      <alignment vertical="center"/>
    </xf>
    <xf numFmtId="0" fontId="27" fillId="8" borderId="52" xfId="33" applyFont="1" applyFill="1" applyBorder="1"/>
    <xf numFmtId="0" fontId="27" fillId="8" borderId="9" xfId="33" applyFont="1" applyFill="1" applyBorder="1"/>
    <xf numFmtId="179" fontId="27" fillId="8" borderId="9" xfId="33" applyNumberFormat="1" applyFont="1" applyFill="1" applyBorder="1" applyAlignment="1">
      <alignment vertical="center"/>
    </xf>
    <xf numFmtId="9" fontId="27" fillId="8" borderId="4" xfId="33" applyNumberFormat="1" applyFont="1" applyFill="1" applyBorder="1" applyAlignment="1">
      <alignment vertical="center"/>
    </xf>
    <xf numFmtId="184" fontId="27" fillId="29" borderId="0" xfId="33" applyNumberFormat="1" applyFont="1" applyFill="1"/>
    <xf numFmtId="184" fontId="27" fillId="8" borderId="0" xfId="33" applyNumberFormat="1" applyFont="1" applyFill="1"/>
    <xf numFmtId="184" fontId="27" fillId="8" borderId="27" xfId="33" applyNumberFormat="1" applyFont="1" applyFill="1" applyBorder="1" applyAlignment="1">
      <alignment vertical="center" wrapText="1"/>
    </xf>
    <xf numFmtId="0" fontId="27" fillId="8" borderId="27" xfId="33" applyFont="1" applyFill="1" applyBorder="1"/>
    <xf numFmtId="184" fontId="27" fillId="8" borderId="29" xfId="33" applyNumberFormat="1" applyFont="1" applyFill="1" applyBorder="1" applyAlignment="1">
      <alignment vertical="center" wrapText="1"/>
    </xf>
    <xf numFmtId="0" fontId="27" fillId="8" borderId="29" xfId="33" applyFont="1" applyFill="1" applyBorder="1"/>
    <xf numFmtId="184" fontId="27" fillId="8" borderId="64" xfId="33" applyNumberFormat="1" applyFont="1" applyFill="1" applyBorder="1" applyAlignment="1">
      <alignment vertical="center" wrapText="1"/>
    </xf>
    <xf numFmtId="0" fontId="27" fillId="8" borderId="64" xfId="33" applyFont="1" applyFill="1" applyBorder="1"/>
    <xf numFmtId="0" fontId="27" fillId="45" borderId="11" xfId="33" applyFont="1" applyFill="1" applyBorder="1" applyAlignment="1">
      <alignment vertical="center"/>
    </xf>
    <xf numFmtId="184" fontId="27" fillId="29" borderId="20" xfId="33" applyNumberFormat="1" applyFont="1" applyFill="1" applyBorder="1" applyAlignment="1">
      <alignment vertical="center"/>
    </xf>
    <xf numFmtId="0" fontId="27" fillId="8" borderId="67" xfId="33" applyFont="1" applyFill="1" applyBorder="1" applyAlignment="1">
      <alignment vertical="center"/>
    </xf>
    <xf numFmtId="176" fontId="27" fillId="8" borderId="20" xfId="0" applyNumberFormat="1" applyFont="1" applyFill="1" applyBorder="1" applyAlignment="1">
      <alignment vertical="center" shrinkToFit="1"/>
    </xf>
    <xf numFmtId="176" fontId="27" fillId="8" borderId="0" xfId="0" applyNumberFormat="1" applyFont="1" applyFill="1" applyAlignment="1">
      <alignment vertical="center" shrinkToFit="1"/>
    </xf>
    <xf numFmtId="0" fontId="27" fillId="8" borderId="70" xfId="33" applyFont="1" applyFill="1" applyBorder="1" applyAlignment="1">
      <alignment vertical="center" wrapText="1"/>
    </xf>
    <xf numFmtId="199" fontId="27" fillId="29" borderId="52" xfId="29" applyNumberFormat="1" applyFont="1" applyFill="1" applyBorder="1" applyAlignment="1">
      <alignment vertical="center"/>
    </xf>
    <xf numFmtId="0" fontId="29" fillId="8" borderId="0" xfId="33" applyFont="1" applyFill="1" applyAlignment="1">
      <alignment vertical="center" wrapText="1"/>
    </xf>
    <xf numFmtId="0" fontId="27" fillId="5" borderId="33" xfId="33" applyFont="1" applyFill="1" applyBorder="1" applyAlignment="1">
      <alignment horizontal="left" vertical="center"/>
    </xf>
    <xf numFmtId="0" fontId="27" fillId="29" borderId="45" xfId="33" applyFont="1" applyFill="1" applyBorder="1" applyAlignment="1">
      <alignment vertical="center" wrapText="1"/>
    </xf>
    <xf numFmtId="0" fontId="27" fillId="50" borderId="45" xfId="33" applyFont="1" applyFill="1" applyBorder="1" applyAlignment="1">
      <alignment vertical="center" wrapText="1"/>
    </xf>
    <xf numFmtId="176" fontId="27" fillId="29" borderId="45" xfId="33" applyNumberFormat="1" applyFont="1" applyFill="1" applyBorder="1" applyAlignment="1">
      <alignment vertical="center"/>
    </xf>
    <xf numFmtId="180" fontId="27" fillId="29" borderId="45" xfId="33" applyNumberFormat="1" applyFont="1" applyFill="1" applyBorder="1" applyAlignment="1">
      <alignment vertical="center"/>
    </xf>
    <xf numFmtId="0" fontId="27" fillId="29" borderId="22" xfId="33" applyFont="1" applyFill="1" applyBorder="1" applyAlignment="1">
      <alignment vertical="center" wrapText="1"/>
    </xf>
    <xf numFmtId="0" fontId="27" fillId="50" borderId="22" xfId="33" applyFont="1" applyFill="1" applyBorder="1" applyAlignment="1">
      <alignment vertical="center" wrapText="1"/>
    </xf>
    <xf numFmtId="176" fontId="27" fillId="29" borderId="22" xfId="33" applyNumberFormat="1" applyFont="1" applyFill="1" applyBorder="1" applyAlignment="1">
      <alignment vertical="center"/>
    </xf>
    <xf numFmtId="176" fontId="27" fillId="29" borderId="22" xfId="0" applyNumberFormat="1" applyFont="1" applyFill="1" applyBorder="1" applyAlignment="1">
      <alignment vertical="center" wrapText="1"/>
    </xf>
    <xf numFmtId="180" fontId="27" fillId="29" borderId="22" xfId="33" applyNumberFormat="1" applyFont="1" applyFill="1" applyBorder="1" applyAlignment="1">
      <alignment vertical="center"/>
    </xf>
    <xf numFmtId="0" fontId="27" fillId="29" borderId="110" xfId="33" applyFont="1" applyFill="1" applyBorder="1" applyAlignment="1">
      <alignment vertical="center" wrapText="1"/>
    </xf>
    <xf numFmtId="0" fontId="27" fillId="50" borderId="110" xfId="33" applyFont="1" applyFill="1" applyBorder="1" applyAlignment="1">
      <alignment vertical="center" wrapText="1"/>
    </xf>
    <xf numFmtId="176" fontId="27" fillId="29" borderId="110" xfId="33" applyNumberFormat="1" applyFont="1" applyFill="1" applyBorder="1" applyAlignment="1">
      <alignment vertical="center"/>
    </xf>
    <xf numFmtId="180" fontId="27" fillId="29" borderId="110" xfId="33" applyNumberFormat="1" applyFont="1" applyFill="1" applyBorder="1" applyAlignment="1">
      <alignment vertical="center"/>
    </xf>
    <xf numFmtId="0" fontId="27" fillId="50" borderId="32" xfId="33" applyFont="1" applyFill="1" applyBorder="1" applyAlignment="1">
      <alignment vertical="center"/>
    </xf>
    <xf numFmtId="176" fontId="27" fillId="29" borderId="4" xfId="33" applyNumberFormat="1" applyFont="1" applyFill="1" applyBorder="1" applyAlignment="1">
      <alignment vertical="center"/>
    </xf>
    <xf numFmtId="176" fontId="27" fillId="29" borderId="4" xfId="0" applyNumberFormat="1" applyFont="1" applyFill="1" applyBorder="1" applyAlignment="1">
      <alignment vertical="center" wrapText="1"/>
    </xf>
    <xf numFmtId="176" fontId="27" fillId="8" borderId="1" xfId="0" applyNumberFormat="1" applyFont="1" applyFill="1" applyBorder="1" applyAlignment="1">
      <alignment vertical="center" wrapText="1"/>
    </xf>
    <xf numFmtId="179" fontId="27" fillId="29" borderId="45" xfId="26" applyNumberFormat="1" applyFont="1" applyFill="1" applyBorder="1" applyAlignment="1">
      <alignment vertical="center"/>
    </xf>
    <xf numFmtId="178" fontId="27" fillId="29" borderId="45" xfId="33" applyNumberFormat="1" applyFont="1" applyFill="1" applyBorder="1" applyAlignment="1">
      <alignment vertical="center"/>
    </xf>
    <xf numFmtId="178" fontId="27" fillId="8" borderId="45" xfId="33" applyNumberFormat="1" applyFont="1" applyFill="1" applyBorder="1" applyAlignment="1">
      <alignment vertical="center"/>
    </xf>
    <xf numFmtId="179" fontId="27" fillId="29" borderId="22" xfId="26" applyNumberFormat="1" applyFont="1" applyFill="1" applyBorder="1" applyAlignment="1">
      <alignment vertical="center"/>
    </xf>
    <xf numFmtId="10" fontId="27" fillId="29" borderId="22" xfId="26" applyNumberFormat="1" applyFont="1" applyFill="1" applyBorder="1" applyAlignment="1">
      <alignment vertical="center"/>
    </xf>
    <xf numFmtId="179" fontId="27" fillId="29" borderId="110" xfId="26" applyNumberFormat="1" applyFont="1" applyFill="1" applyBorder="1" applyAlignment="1">
      <alignment vertical="center"/>
    </xf>
    <xf numFmtId="9" fontId="27" fillId="29" borderId="4" xfId="26" applyFont="1" applyFill="1" applyBorder="1" applyAlignment="1">
      <alignment vertical="center"/>
    </xf>
    <xf numFmtId="176" fontId="27" fillId="8" borderId="4" xfId="0" applyNumberFormat="1" applyFont="1" applyFill="1" applyBorder="1" applyAlignment="1">
      <alignment vertical="center" wrapText="1"/>
    </xf>
    <xf numFmtId="0" fontId="28" fillId="8" borderId="0" xfId="33" applyFont="1" applyFill="1" applyAlignment="1">
      <alignment vertical="center"/>
    </xf>
    <xf numFmtId="0" fontId="30" fillId="29" borderId="0" xfId="33" applyFont="1" applyFill="1"/>
    <xf numFmtId="0" fontId="28" fillId="8" borderId="0" xfId="33" applyFont="1" applyFill="1"/>
    <xf numFmtId="0" fontId="30" fillId="8" borderId="0" xfId="33" applyFont="1" applyFill="1"/>
    <xf numFmtId="0" fontId="62" fillId="8" borderId="0" xfId="33" applyFont="1" applyFill="1"/>
    <xf numFmtId="0" fontId="52" fillId="8" borderId="0" xfId="33" applyFont="1" applyFill="1"/>
    <xf numFmtId="0" fontId="27" fillId="40" borderId="99" xfId="33" applyFont="1" applyFill="1" applyBorder="1"/>
    <xf numFmtId="0" fontId="27" fillId="40" borderId="74" xfId="33" applyFont="1" applyFill="1" applyBorder="1" applyAlignment="1">
      <alignment horizontal="center" vertical="top" wrapText="1"/>
    </xf>
    <xf numFmtId="0" fontId="27" fillId="5" borderId="99" xfId="33" applyFont="1" applyFill="1" applyBorder="1" applyAlignment="1">
      <alignment vertical="center"/>
    </xf>
    <xf numFmtId="0" fontId="27" fillId="5" borderId="74" xfId="33" applyFont="1" applyFill="1" applyBorder="1" applyAlignment="1">
      <alignment horizontal="center" vertical="center" wrapText="1"/>
    </xf>
    <xf numFmtId="0" fontId="27" fillId="40" borderId="73" xfId="33" applyFont="1" applyFill="1" applyBorder="1" applyAlignment="1">
      <alignment horizontal="center" vertical="center" wrapText="1"/>
    </xf>
    <xf numFmtId="0" fontId="27" fillId="40" borderId="42" xfId="33" applyFont="1" applyFill="1" applyBorder="1" applyAlignment="1">
      <alignment horizontal="center" vertical="center" wrapText="1"/>
    </xf>
    <xf numFmtId="0" fontId="27" fillId="8" borderId="36" xfId="33" applyFont="1" applyFill="1" applyBorder="1" applyAlignment="1">
      <alignment vertical="center"/>
    </xf>
    <xf numFmtId="0" fontId="27" fillId="8" borderId="100" xfId="33" applyFont="1" applyFill="1" applyBorder="1" applyAlignment="1">
      <alignment vertical="center"/>
    </xf>
    <xf numFmtId="176" fontId="27" fillId="8" borderId="75" xfId="33" applyNumberFormat="1" applyFont="1" applyFill="1" applyBorder="1" applyAlignment="1">
      <alignment vertical="center"/>
    </xf>
    <xf numFmtId="179" fontId="27" fillId="8" borderId="76" xfId="33" applyNumberFormat="1" applyFont="1" applyFill="1" applyBorder="1" applyAlignment="1">
      <alignment vertical="center"/>
    </xf>
    <xf numFmtId="179" fontId="27" fillId="8" borderId="127" xfId="33" applyNumberFormat="1" applyFont="1" applyFill="1" applyBorder="1" applyAlignment="1">
      <alignment vertical="center"/>
    </xf>
    <xf numFmtId="0" fontId="27" fillId="8" borderId="5" xfId="33" applyFont="1" applyFill="1" applyBorder="1"/>
    <xf numFmtId="0" fontId="27" fillId="29" borderId="101" xfId="33" applyFont="1" applyFill="1" applyBorder="1" applyAlignment="1">
      <alignment vertical="center"/>
    </xf>
    <xf numFmtId="176" fontId="27" fillId="8" borderId="104" xfId="33" applyNumberFormat="1" applyFont="1" applyFill="1" applyBorder="1" applyAlignment="1">
      <alignment vertical="center"/>
    </xf>
    <xf numFmtId="179" fontId="27" fillId="8" borderId="105" xfId="33" applyNumberFormat="1" applyFont="1" applyFill="1" applyBorder="1" applyAlignment="1">
      <alignment vertical="center"/>
    </xf>
    <xf numFmtId="179" fontId="27" fillId="8" borderId="128" xfId="33" applyNumberFormat="1" applyFont="1" applyFill="1" applyBorder="1" applyAlignment="1">
      <alignment vertical="center"/>
    </xf>
    <xf numFmtId="0" fontId="27" fillId="8" borderId="101" xfId="33" applyFont="1" applyFill="1" applyBorder="1"/>
    <xf numFmtId="0" fontId="27" fillId="8" borderId="102" xfId="33" applyFont="1" applyFill="1" applyBorder="1" applyAlignment="1">
      <alignment vertical="center"/>
    </xf>
    <xf numFmtId="176" fontId="27" fillId="8" borderId="103" xfId="33" applyNumberFormat="1" applyFont="1" applyFill="1" applyBorder="1" applyAlignment="1">
      <alignment vertical="center"/>
    </xf>
    <xf numFmtId="9" fontId="27" fillId="8" borderId="129" xfId="33" applyNumberFormat="1" applyFont="1" applyFill="1" applyBorder="1" applyAlignment="1">
      <alignment vertical="center"/>
    </xf>
    <xf numFmtId="0" fontId="27" fillId="8" borderId="41" xfId="33" applyFont="1" applyFill="1" applyBorder="1"/>
    <xf numFmtId="181" fontId="30" fillId="29" borderId="0" xfId="33" applyNumberFormat="1" applyFont="1" applyFill="1"/>
    <xf numFmtId="0" fontId="27" fillId="5" borderId="142" xfId="33" applyFont="1" applyFill="1" applyBorder="1"/>
    <xf numFmtId="0" fontId="30" fillId="8" borderId="36" xfId="33" applyFont="1" applyFill="1" applyBorder="1"/>
    <xf numFmtId="0" fontId="63" fillId="29" borderId="0" xfId="33" applyFont="1" applyFill="1"/>
    <xf numFmtId="0" fontId="64" fillId="29" borderId="0" xfId="33" applyFont="1" applyFill="1"/>
    <xf numFmtId="0" fontId="62" fillId="29" borderId="0" xfId="33" applyFont="1" applyFill="1"/>
    <xf numFmtId="0" fontId="65" fillId="29" borderId="0" xfId="33" applyFont="1" applyFill="1" applyAlignment="1">
      <alignment vertical="center"/>
    </xf>
    <xf numFmtId="0" fontId="65" fillId="29" borderId="0" xfId="33" applyFont="1" applyFill="1"/>
    <xf numFmtId="0" fontId="30" fillId="8" borderId="0" xfId="33" applyFont="1" applyFill="1" applyAlignment="1">
      <alignment wrapText="1"/>
    </xf>
    <xf numFmtId="0" fontId="66" fillId="8" borderId="0" xfId="33" applyFont="1" applyFill="1" applyAlignment="1">
      <alignment vertical="center"/>
    </xf>
    <xf numFmtId="0" fontId="27" fillId="40" borderId="57" xfId="33" applyFont="1" applyFill="1" applyBorder="1" applyAlignment="1">
      <alignment horizontal="left" vertical="center"/>
    </xf>
    <xf numFmtId="0" fontId="27" fillId="40" borderId="14" xfId="33" applyFont="1" applyFill="1" applyBorder="1" applyAlignment="1">
      <alignment horizontal="left" vertical="center"/>
    </xf>
    <xf numFmtId="0" fontId="27" fillId="8" borderId="141" xfId="33" applyFont="1" applyFill="1" applyBorder="1" applyAlignment="1">
      <alignment vertical="center"/>
    </xf>
    <xf numFmtId="38" fontId="27" fillId="44" borderId="16" xfId="29" applyFont="1" applyFill="1" applyBorder="1" applyAlignment="1">
      <alignment horizontal="center" vertical="center"/>
    </xf>
    <xf numFmtId="38" fontId="27" fillId="44" borderId="17" xfId="29" applyFont="1" applyFill="1" applyBorder="1" applyAlignment="1">
      <alignment horizontal="center" vertical="center"/>
    </xf>
    <xf numFmtId="0" fontId="36" fillId="11" borderId="37" xfId="33" applyFont="1" applyFill="1" applyBorder="1" applyAlignment="1">
      <alignment horizontal="left" vertical="center"/>
    </xf>
    <xf numFmtId="0" fontId="36" fillId="11" borderId="38" xfId="33" applyFont="1" applyFill="1" applyBorder="1" applyAlignment="1">
      <alignment horizontal="center" vertical="center"/>
    </xf>
    <xf numFmtId="0" fontId="36" fillId="11" borderId="35" xfId="33" applyFont="1" applyFill="1" applyBorder="1" applyAlignment="1">
      <alignment vertical="center"/>
    </xf>
    <xf numFmtId="38" fontId="36" fillId="13" borderId="39" xfId="29" applyFont="1" applyFill="1" applyBorder="1" applyAlignment="1">
      <alignment vertical="center"/>
    </xf>
    <xf numFmtId="38" fontId="36" fillId="13" borderId="77" xfId="29" applyFont="1" applyFill="1" applyBorder="1" applyAlignment="1">
      <alignment vertical="center"/>
    </xf>
    <xf numFmtId="38" fontId="36" fillId="13" borderId="42" xfId="29" applyFont="1" applyFill="1" applyBorder="1" applyAlignment="1">
      <alignment vertical="center"/>
    </xf>
    <xf numFmtId="38" fontId="36" fillId="13" borderId="38" xfId="29" applyFont="1" applyFill="1" applyBorder="1" applyAlignment="1">
      <alignment vertical="center"/>
    </xf>
    <xf numFmtId="38" fontId="36" fillId="13" borderId="40" xfId="29" applyFont="1" applyFill="1" applyBorder="1" applyAlignment="1">
      <alignment vertical="center"/>
    </xf>
    <xf numFmtId="38" fontId="36" fillId="37" borderId="36" xfId="29" applyFont="1" applyFill="1" applyBorder="1" applyAlignment="1">
      <alignment vertical="center"/>
    </xf>
    <xf numFmtId="194" fontId="27" fillId="8" borderId="0" xfId="33" applyNumberFormat="1" applyFont="1" applyFill="1" applyAlignment="1">
      <alignment vertical="center"/>
    </xf>
    <xf numFmtId="0" fontId="27" fillId="11" borderId="36" xfId="33" applyFont="1" applyFill="1" applyBorder="1" applyAlignment="1">
      <alignment vertical="center"/>
    </xf>
    <xf numFmtId="0" fontId="36" fillId="20" borderId="44" xfId="33" applyFont="1" applyFill="1" applyBorder="1" applyAlignment="1">
      <alignment vertical="center"/>
    </xf>
    <xf numFmtId="0" fontId="36" fillId="20" borderId="90" xfId="33" applyFont="1" applyFill="1" applyBorder="1" applyAlignment="1">
      <alignment vertical="center"/>
    </xf>
    <xf numFmtId="0" fontId="36" fillId="11" borderId="36" xfId="33" applyFont="1" applyFill="1" applyBorder="1" applyAlignment="1">
      <alignment vertical="center"/>
    </xf>
    <xf numFmtId="0" fontId="36" fillId="3" borderId="44" xfId="33" applyFont="1" applyFill="1" applyBorder="1" applyAlignment="1">
      <alignment vertical="center"/>
    </xf>
    <xf numFmtId="0" fontId="36" fillId="3" borderId="90" xfId="33" applyFont="1" applyFill="1" applyBorder="1" applyAlignment="1">
      <alignment vertical="center"/>
    </xf>
    <xf numFmtId="0" fontId="36" fillId="3" borderId="21" xfId="33" applyFont="1" applyFill="1" applyBorder="1" applyAlignment="1">
      <alignment vertical="center" wrapText="1"/>
    </xf>
    <xf numFmtId="38" fontId="36" fillId="3" borderId="1" xfId="29" applyFont="1" applyFill="1" applyBorder="1" applyAlignment="1">
      <alignment vertical="center"/>
    </xf>
    <xf numFmtId="38" fontId="36" fillId="3" borderId="33" xfId="29" applyFont="1" applyFill="1" applyBorder="1" applyAlignment="1">
      <alignment vertical="center"/>
    </xf>
    <xf numFmtId="38" fontId="36" fillId="3" borderId="48" xfId="29" applyFont="1" applyFill="1" applyBorder="1" applyAlignment="1">
      <alignment vertical="center"/>
    </xf>
    <xf numFmtId="38" fontId="36" fillId="3" borderId="21" xfId="29" applyFont="1" applyFill="1" applyBorder="1" applyAlignment="1">
      <alignment vertical="center"/>
    </xf>
    <xf numFmtId="38" fontId="36" fillId="3" borderId="3" xfId="29" applyFont="1" applyFill="1" applyBorder="1" applyAlignment="1">
      <alignment vertical="center"/>
    </xf>
    <xf numFmtId="38" fontId="36" fillId="29" borderId="36" xfId="29" applyFont="1" applyFill="1" applyBorder="1" applyAlignment="1">
      <alignment vertical="center"/>
    </xf>
    <xf numFmtId="0" fontId="36" fillId="20" borderId="20" xfId="33" applyFont="1" applyFill="1" applyBorder="1" applyAlignment="1">
      <alignment vertical="center"/>
    </xf>
    <xf numFmtId="0" fontId="36" fillId="20" borderId="11" xfId="33" applyFont="1" applyFill="1" applyBorder="1" applyAlignment="1">
      <alignment vertical="center"/>
    </xf>
    <xf numFmtId="0" fontId="36" fillId="3" borderId="20" xfId="33" applyFont="1" applyFill="1" applyBorder="1" applyAlignment="1">
      <alignment vertical="center"/>
    </xf>
    <xf numFmtId="0" fontId="36" fillId="3" borderId="49" xfId="33" applyFont="1" applyFill="1" applyBorder="1" applyAlignment="1">
      <alignment vertical="center" wrapText="1"/>
    </xf>
    <xf numFmtId="0" fontId="27" fillId="3" borderId="20" xfId="33" applyFont="1" applyFill="1" applyBorder="1" applyAlignment="1">
      <alignment vertical="center"/>
    </xf>
    <xf numFmtId="38" fontId="27" fillId="16" borderId="95" xfId="29" applyFont="1" applyFill="1" applyBorder="1" applyAlignment="1">
      <alignment vertical="center"/>
    </xf>
    <xf numFmtId="38" fontId="27" fillId="16" borderId="45" xfId="29" applyFont="1" applyFill="1" applyBorder="1" applyAlignment="1">
      <alignment vertical="center"/>
    </xf>
    <xf numFmtId="38" fontId="27" fillId="16" borderId="91" xfId="29" applyFont="1" applyFill="1" applyBorder="1" applyAlignment="1">
      <alignment vertical="center"/>
    </xf>
    <xf numFmtId="38" fontId="27" fillId="16" borderId="156" xfId="29" applyFont="1" applyFill="1" applyBorder="1" applyAlignment="1">
      <alignment vertical="center"/>
    </xf>
    <xf numFmtId="38" fontId="27" fillId="16" borderId="148" xfId="29" applyFont="1" applyFill="1" applyBorder="1" applyAlignment="1">
      <alignment vertical="center"/>
    </xf>
    <xf numFmtId="38" fontId="27" fillId="16" borderId="50" xfId="29" applyFont="1" applyFill="1" applyBorder="1" applyAlignment="1">
      <alignment vertical="center"/>
    </xf>
    <xf numFmtId="38" fontId="27" fillId="30" borderId="36" xfId="29" applyFont="1" applyFill="1" applyBorder="1" applyAlignment="1">
      <alignment vertical="center"/>
    </xf>
    <xf numFmtId="38" fontId="27" fillId="16" borderId="19" xfId="29" applyFont="1" applyFill="1" applyBorder="1" applyAlignment="1">
      <alignment vertical="center"/>
    </xf>
    <xf numFmtId="38" fontId="27" fillId="16" borderId="22" xfId="29" applyFont="1" applyFill="1" applyBorder="1" applyAlignment="1">
      <alignment vertical="center"/>
    </xf>
    <xf numFmtId="38" fontId="27" fillId="16" borderId="113" xfId="29" applyFont="1" applyFill="1" applyBorder="1" applyAlignment="1">
      <alignment vertical="center"/>
    </xf>
    <xf numFmtId="38" fontId="27" fillId="16" borderId="136" xfId="29" applyFont="1" applyFill="1" applyBorder="1" applyAlignment="1">
      <alignment vertical="center"/>
    </xf>
    <xf numFmtId="38" fontId="27" fillId="16" borderId="112" xfId="29" applyFont="1" applyFill="1" applyBorder="1" applyAlignment="1">
      <alignment vertical="center"/>
    </xf>
    <xf numFmtId="38" fontId="27" fillId="16" borderId="23" xfId="29" applyFont="1" applyFill="1" applyBorder="1" applyAlignment="1">
      <alignment vertical="center"/>
    </xf>
    <xf numFmtId="198" fontId="27" fillId="16" borderId="24" xfId="29" applyNumberFormat="1" applyFont="1" applyFill="1" applyBorder="1" applyAlignment="1">
      <alignment vertical="center"/>
    </xf>
    <xf numFmtId="198" fontId="27" fillId="16" borderId="146" xfId="29" applyNumberFormat="1" applyFont="1" applyFill="1" applyBorder="1" applyAlignment="1">
      <alignment vertical="center"/>
    </xf>
    <xf numFmtId="198" fontId="27" fillId="16" borderId="165" xfId="29" applyNumberFormat="1" applyFont="1" applyFill="1" applyBorder="1" applyAlignment="1">
      <alignment vertical="center"/>
    </xf>
    <xf numFmtId="38" fontId="27" fillId="16" borderId="147" xfId="29" applyFont="1" applyFill="1" applyBorder="1" applyAlignment="1">
      <alignment vertical="center"/>
    </xf>
    <xf numFmtId="38" fontId="27" fillId="16" borderId="25" xfId="29" applyFont="1" applyFill="1" applyBorder="1" applyAlignment="1">
      <alignment vertical="center"/>
    </xf>
    <xf numFmtId="38" fontId="27" fillId="33" borderId="1" xfId="29" applyFont="1" applyFill="1" applyBorder="1" applyAlignment="1">
      <alignment vertical="center"/>
    </xf>
    <xf numFmtId="38" fontId="27" fillId="33" borderId="33" xfId="29" applyFont="1" applyFill="1" applyBorder="1" applyAlignment="1">
      <alignment vertical="center"/>
    </xf>
    <xf numFmtId="38" fontId="27" fillId="33" borderId="48" xfId="29" applyFont="1" applyFill="1" applyBorder="1" applyAlignment="1">
      <alignment vertical="center"/>
    </xf>
    <xf numFmtId="38" fontId="27" fillId="33" borderId="21" xfId="29" applyFont="1" applyFill="1" applyBorder="1" applyAlignment="1">
      <alignment vertical="center"/>
    </xf>
    <xf numFmtId="38" fontId="27" fillId="33" borderId="3" xfId="29" applyFont="1" applyFill="1" applyBorder="1" applyAlignment="1">
      <alignment vertical="center"/>
    </xf>
    <xf numFmtId="0" fontId="36" fillId="9" borderId="44" xfId="33" applyFont="1" applyFill="1" applyBorder="1" applyAlignment="1">
      <alignment vertical="center"/>
    </xf>
    <xf numFmtId="0" fontId="36" fillId="9" borderId="90" xfId="33" applyFont="1" applyFill="1" applyBorder="1" applyAlignment="1">
      <alignment vertical="center"/>
    </xf>
    <xf numFmtId="38" fontId="36" fillId="9" borderId="1" xfId="29" applyFont="1" applyFill="1" applyBorder="1" applyAlignment="1">
      <alignment vertical="center"/>
    </xf>
    <xf numFmtId="38" fontId="36" fillId="9" borderId="33" xfId="29" applyFont="1" applyFill="1" applyBorder="1" applyAlignment="1">
      <alignment vertical="center"/>
    </xf>
    <xf numFmtId="38" fontId="36" fillId="9" borderId="48" xfId="29" applyFont="1" applyFill="1" applyBorder="1" applyAlignment="1">
      <alignment vertical="center"/>
    </xf>
    <xf numFmtId="38" fontId="36" fillId="9" borderId="21" xfId="29" applyFont="1" applyFill="1" applyBorder="1" applyAlignment="1">
      <alignment vertical="center"/>
    </xf>
    <xf numFmtId="38" fontId="36" fillId="9" borderId="3" xfId="29" applyFont="1" applyFill="1" applyBorder="1" applyAlignment="1">
      <alignment vertical="center"/>
    </xf>
    <xf numFmtId="0" fontId="27" fillId="9" borderId="20" xfId="33" applyFont="1" applyFill="1" applyBorder="1" applyAlignment="1">
      <alignment vertical="center"/>
    </xf>
    <xf numFmtId="0" fontId="27" fillId="45" borderId="52" xfId="33" applyFont="1" applyFill="1" applyBorder="1" applyAlignment="1">
      <alignment vertical="center"/>
    </xf>
    <xf numFmtId="38" fontId="27" fillId="46" borderId="1" xfId="29" applyFont="1" applyFill="1" applyBorder="1" applyAlignment="1">
      <alignment vertical="center"/>
    </xf>
    <xf numFmtId="38" fontId="27" fillId="46" borderId="33" xfId="29" applyFont="1" applyFill="1" applyBorder="1" applyAlignment="1">
      <alignment vertical="center"/>
    </xf>
    <xf numFmtId="38" fontId="27" fillId="46" borderId="48" xfId="29" applyFont="1" applyFill="1" applyBorder="1" applyAlignment="1">
      <alignment vertical="center"/>
    </xf>
    <xf numFmtId="38" fontId="27" fillId="46" borderId="148" xfId="29" applyFont="1" applyFill="1" applyBorder="1" applyAlignment="1">
      <alignment vertical="center"/>
    </xf>
    <xf numFmtId="38" fontId="27" fillId="46" borderId="50" xfId="29" applyFont="1" applyFill="1" applyBorder="1" applyAlignment="1">
      <alignment vertical="center"/>
    </xf>
    <xf numFmtId="38" fontId="27" fillId="16" borderId="52" xfId="29" applyFont="1" applyFill="1" applyBorder="1" applyAlignment="1">
      <alignment vertical="center"/>
    </xf>
    <xf numFmtId="38" fontId="27" fillId="16" borderId="20" xfId="29" applyFont="1" applyFill="1" applyBorder="1" applyAlignment="1">
      <alignment vertical="center"/>
    </xf>
    <xf numFmtId="38" fontId="27" fillId="16" borderId="0" xfId="29" applyFont="1" applyFill="1" applyBorder="1" applyAlignment="1">
      <alignment vertical="center"/>
    </xf>
    <xf numFmtId="38" fontId="27" fillId="16" borderId="175" xfId="29" applyFont="1" applyFill="1" applyBorder="1" applyAlignment="1">
      <alignment vertical="center"/>
    </xf>
    <xf numFmtId="38" fontId="27" fillId="16" borderId="114" xfId="29" applyFont="1" applyFill="1" applyBorder="1" applyAlignment="1">
      <alignment vertical="center"/>
    </xf>
    <xf numFmtId="38" fontId="27" fillId="16" borderId="166" xfId="29" applyFont="1" applyFill="1" applyBorder="1" applyAlignment="1">
      <alignment vertical="center"/>
    </xf>
    <xf numFmtId="38" fontId="27" fillId="16" borderId="24" xfId="29" applyFont="1" applyFill="1" applyBorder="1" applyAlignment="1">
      <alignment vertical="center"/>
    </xf>
    <xf numFmtId="38" fontId="27" fillId="16" borderId="146" xfId="29" applyFont="1" applyFill="1" applyBorder="1" applyAlignment="1">
      <alignment vertical="center"/>
    </xf>
    <xf numFmtId="38" fontId="27" fillId="16" borderId="165" xfId="29" applyFont="1" applyFill="1" applyBorder="1" applyAlignment="1">
      <alignment vertical="center"/>
    </xf>
    <xf numFmtId="38" fontId="27" fillId="46" borderId="21" xfId="29" applyFont="1" applyFill="1" applyBorder="1" applyAlignment="1">
      <alignment vertical="center"/>
    </xf>
    <xf numFmtId="38" fontId="27" fillId="46" borderId="3" xfId="29" applyFont="1" applyFill="1" applyBorder="1" applyAlignment="1">
      <alignment vertical="center"/>
    </xf>
    <xf numFmtId="38" fontId="27" fillId="46" borderId="47" xfId="29" applyFont="1" applyFill="1" applyBorder="1" applyAlignment="1">
      <alignment vertical="center"/>
    </xf>
    <xf numFmtId="38" fontId="27" fillId="46" borderId="58" xfId="29" applyFont="1" applyFill="1" applyBorder="1" applyAlignment="1">
      <alignment vertical="center"/>
    </xf>
    <xf numFmtId="0" fontId="27" fillId="45" borderId="20" xfId="33" applyFont="1" applyFill="1" applyBorder="1" applyAlignment="1">
      <alignment vertical="center"/>
    </xf>
    <xf numFmtId="38" fontId="27" fillId="46" borderId="111" xfId="29" applyFont="1" applyFill="1" applyBorder="1" applyAlignment="1">
      <alignment vertical="center"/>
    </xf>
    <xf numFmtId="38" fontId="27" fillId="46" borderId="26" xfId="29" applyFont="1" applyFill="1" applyBorder="1" applyAlignment="1">
      <alignment vertical="center"/>
    </xf>
    <xf numFmtId="38" fontId="27" fillId="16" borderId="92" xfId="29" applyFont="1" applyFill="1" applyBorder="1" applyAlignment="1">
      <alignment vertical="center"/>
    </xf>
    <xf numFmtId="38" fontId="27" fillId="16" borderId="169" xfId="29" applyFont="1" applyFill="1" applyBorder="1" applyAlignment="1">
      <alignment vertical="center"/>
    </xf>
    <xf numFmtId="0" fontId="27" fillId="45" borderId="19" xfId="33" applyFont="1" applyFill="1" applyBorder="1" applyAlignment="1">
      <alignment vertical="center"/>
    </xf>
    <xf numFmtId="0" fontId="27" fillId="45" borderId="11" xfId="33" applyFont="1" applyFill="1" applyBorder="1" applyAlignment="1">
      <alignment horizontal="left" vertical="top"/>
    </xf>
    <xf numFmtId="38" fontId="27" fillId="46" borderId="24" xfId="29" applyFont="1" applyFill="1" applyBorder="1" applyAlignment="1">
      <alignment vertical="center"/>
    </xf>
    <xf numFmtId="38" fontId="27" fillId="46" borderId="146" xfId="29" applyFont="1" applyFill="1" applyBorder="1" applyAlignment="1">
      <alignment vertical="center"/>
    </xf>
    <xf numFmtId="38" fontId="27" fillId="46" borderId="165" xfId="29" applyFont="1" applyFill="1" applyBorder="1" applyAlignment="1">
      <alignment vertical="center"/>
    </xf>
    <xf numFmtId="38" fontId="27" fillId="46" borderId="147" xfId="29" applyFont="1" applyFill="1" applyBorder="1" applyAlignment="1">
      <alignment vertical="center"/>
    </xf>
    <xf numFmtId="38" fontId="27" fillId="46" borderId="25" xfId="29" applyFont="1" applyFill="1" applyBorder="1" applyAlignment="1">
      <alignment vertical="center"/>
    </xf>
    <xf numFmtId="38" fontId="27" fillId="30" borderId="22" xfId="29" applyFont="1" applyFill="1" applyBorder="1" applyAlignment="1">
      <alignment vertical="center"/>
    </xf>
    <xf numFmtId="38" fontId="27" fillId="0" borderId="136" xfId="29" applyFont="1" applyFill="1" applyBorder="1" applyAlignment="1">
      <alignment vertical="center"/>
    </xf>
    <xf numFmtId="38" fontId="27" fillId="0" borderId="112" xfId="29" applyFont="1" applyFill="1" applyBorder="1" applyAlignment="1">
      <alignment vertical="center"/>
    </xf>
    <xf numFmtId="38" fontId="27" fillId="0" borderId="23" xfId="29" applyFont="1" applyFill="1" applyBorder="1" applyAlignment="1">
      <alignment vertical="center"/>
    </xf>
    <xf numFmtId="198" fontId="27" fillId="16" borderId="22" xfId="29" applyNumberFormat="1" applyFont="1" applyFill="1" applyBorder="1" applyAlignment="1">
      <alignment vertical="center"/>
    </xf>
    <xf numFmtId="198" fontId="27" fillId="16" borderId="113" xfId="29" applyNumberFormat="1" applyFont="1" applyFill="1" applyBorder="1" applyAlignment="1">
      <alignment vertical="center"/>
    </xf>
    <xf numFmtId="198" fontId="27" fillId="16" borderId="136" xfId="29" applyNumberFormat="1" applyFont="1" applyFill="1" applyBorder="1" applyAlignment="1">
      <alignment vertical="center"/>
    </xf>
    <xf numFmtId="38" fontId="27" fillId="0" borderId="24" xfId="29" applyFont="1" applyFill="1" applyBorder="1" applyAlignment="1">
      <alignment vertical="center"/>
    </xf>
    <xf numFmtId="38" fontId="27" fillId="0" borderId="146" xfId="29" applyFont="1" applyFill="1" applyBorder="1" applyAlignment="1">
      <alignment vertical="center"/>
    </xf>
    <xf numFmtId="38" fontId="27" fillId="0" borderId="165" xfId="29" applyFont="1" applyFill="1" applyBorder="1" applyAlignment="1">
      <alignment vertical="center"/>
    </xf>
    <xf numFmtId="38" fontId="27" fillId="0" borderId="147" xfId="29" applyFont="1" applyFill="1" applyBorder="1" applyAlignment="1">
      <alignment vertical="center"/>
    </xf>
    <xf numFmtId="38" fontId="27" fillId="0" borderId="25" xfId="29" applyFont="1" applyFill="1" applyBorder="1" applyAlignment="1">
      <alignment vertical="center"/>
    </xf>
    <xf numFmtId="0" fontId="36" fillId="47" borderId="44" xfId="33" applyFont="1" applyFill="1" applyBorder="1" applyAlignment="1">
      <alignment vertical="center"/>
    </xf>
    <xf numFmtId="0" fontId="36" fillId="47" borderId="90" xfId="33" applyFont="1" applyFill="1" applyBorder="1" applyAlignment="1">
      <alignment vertical="center"/>
    </xf>
    <xf numFmtId="38" fontId="36" fillId="47" borderId="1" xfId="29" applyFont="1" applyFill="1" applyBorder="1" applyAlignment="1">
      <alignment vertical="center"/>
    </xf>
    <xf numFmtId="38" fontId="36" fillId="47" borderId="48" xfId="29" applyFont="1" applyFill="1" applyBorder="1" applyAlignment="1">
      <alignment vertical="center"/>
    </xf>
    <xf numFmtId="38" fontId="36" fillId="47" borderId="33" xfId="29" applyFont="1" applyFill="1" applyBorder="1" applyAlignment="1">
      <alignment vertical="center"/>
    </xf>
    <xf numFmtId="38" fontId="36" fillId="47" borderId="21" xfId="29" applyFont="1" applyFill="1" applyBorder="1" applyAlignment="1">
      <alignment vertical="center"/>
    </xf>
    <xf numFmtId="38" fontId="36" fillId="47" borderId="3" xfId="29" applyFont="1" applyFill="1" applyBorder="1" applyAlignment="1">
      <alignment vertical="center"/>
    </xf>
    <xf numFmtId="0" fontId="27" fillId="47" borderId="20" xfId="33" applyFont="1" applyFill="1" applyBorder="1" applyAlignment="1">
      <alignment vertical="center"/>
    </xf>
    <xf numFmtId="38" fontId="27" fillId="16" borderId="93" xfId="29" applyFont="1" applyFill="1" applyBorder="1" applyAlignment="1">
      <alignment vertical="center"/>
    </xf>
    <xf numFmtId="38" fontId="27" fillId="16" borderId="51" xfId="29" applyFont="1" applyFill="1" applyBorder="1" applyAlignment="1">
      <alignment vertical="center"/>
    </xf>
    <xf numFmtId="38" fontId="27" fillId="8" borderId="36" xfId="33" applyNumberFormat="1" applyFont="1" applyFill="1" applyBorder="1" applyAlignment="1">
      <alignment vertical="center"/>
    </xf>
    <xf numFmtId="38" fontId="27" fillId="16" borderId="111" xfId="29" applyFont="1" applyFill="1" applyBorder="1" applyAlignment="1">
      <alignment vertical="center"/>
    </xf>
    <xf numFmtId="38" fontId="27" fillId="16" borderId="26" xfId="29" applyFont="1" applyFill="1" applyBorder="1" applyAlignment="1">
      <alignment vertical="center"/>
    </xf>
    <xf numFmtId="0" fontId="27" fillId="47" borderId="32" xfId="33" applyFont="1" applyFill="1" applyBorder="1" applyAlignment="1">
      <alignment vertical="center"/>
    </xf>
    <xf numFmtId="0" fontId="36" fillId="10" borderId="44" xfId="33" applyFont="1" applyFill="1" applyBorder="1" applyAlignment="1">
      <alignment vertical="center"/>
    </xf>
    <xf numFmtId="0" fontId="36" fillId="10" borderId="90" xfId="33" applyFont="1" applyFill="1" applyBorder="1" applyAlignment="1">
      <alignment vertical="center"/>
    </xf>
    <xf numFmtId="0" fontId="36" fillId="10" borderId="21" xfId="33" applyFont="1" applyFill="1" applyBorder="1" applyAlignment="1">
      <alignment vertical="center" wrapText="1"/>
    </xf>
    <xf numFmtId="38" fontId="36" fillId="10" borderId="1" xfId="29" applyFont="1" applyFill="1" applyBorder="1" applyAlignment="1">
      <alignment vertical="center"/>
    </xf>
    <xf numFmtId="38" fontId="36" fillId="10" borderId="33" xfId="29" applyFont="1" applyFill="1" applyBorder="1" applyAlignment="1">
      <alignment vertical="center"/>
    </xf>
    <xf numFmtId="38" fontId="36" fillId="10" borderId="48" xfId="29" applyFont="1" applyFill="1" applyBorder="1" applyAlignment="1">
      <alignment vertical="center"/>
    </xf>
    <xf numFmtId="38" fontId="36" fillId="10" borderId="21" xfId="29" applyFont="1" applyFill="1" applyBorder="1" applyAlignment="1">
      <alignment vertical="center"/>
    </xf>
    <xf numFmtId="38" fontId="36" fillId="10" borderId="3" xfId="29" applyFont="1" applyFill="1" applyBorder="1" applyAlignment="1">
      <alignment vertical="center"/>
    </xf>
    <xf numFmtId="0" fontId="36" fillId="10" borderId="20" xfId="33" applyFont="1" applyFill="1" applyBorder="1" applyAlignment="1">
      <alignment vertical="center"/>
    </xf>
    <xf numFmtId="0" fontId="36" fillId="43" borderId="44" xfId="33" applyFont="1" applyFill="1" applyBorder="1" applyAlignment="1">
      <alignment vertical="center"/>
    </xf>
    <xf numFmtId="38" fontId="27" fillId="43" borderId="1" xfId="29" applyFont="1" applyFill="1" applyBorder="1" applyAlignment="1">
      <alignment vertical="center"/>
    </xf>
    <xf numFmtId="38" fontId="27" fillId="43" borderId="33" xfId="29" applyFont="1" applyFill="1" applyBorder="1" applyAlignment="1">
      <alignment vertical="center"/>
    </xf>
    <xf numFmtId="38" fontId="27" fillId="43" borderId="48" xfId="29" applyFont="1" applyFill="1" applyBorder="1" applyAlignment="1">
      <alignment vertical="center"/>
    </xf>
    <xf numFmtId="38" fontId="27" fillId="43" borderId="21" xfId="29" applyFont="1" applyFill="1" applyBorder="1" applyAlignment="1">
      <alignment vertical="center"/>
    </xf>
    <xf numFmtId="38" fontId="27" fillId="43" borderId="3" xfId="29" applyFont="1" applyFill="1" applyBorder="1" applyAlignment="1">
      <alignment vertical="center"/>
    </xf>
    <xf numFmtId="0" fontId="27" fillId="10" borderId="52" xfId="33" applyFont="1" applyFill="1" applyBorder="1" applyAlignment="1">
      <alignment vertical="center"/>
    </xf>
    <xf numFmtId="38" fontId="27" fillId="46" borderId="52" xfId="29" applyFont="1" applyFill="1" applyBorder="1" applyAlignment="1">
      <alignment vertical="center"/>
    </xf>
    <xf numFmtId="38" fontId="27" fillId="46" borderId="20" xfId="29" applyFont="1" applyFill="1" applyBorder="1" applyAlignment="1">
      <alignment vertical="center"/>
    </xf>
    <xf numFmtId="0" fontId="27" fillId="10" borderId="20" xfId="33" applyFont="1" applyFill="1" applyBorder="1" applyAlignment="1">
      <alignment vertical="center"/>
    </xf>
    <xf numFmtId="38" fontId="27" fillId="46" borderId="19" xfId="29" applyFont="1" applyFill="1" applyBorder="1" applyAlignment="1">
      <alignment vertical="center"/>
    </xf>
    <xf numFmtId="38" fontId="27" fillId="46" borderId="114" xfId="29" applyFont="1" applyFill="1" applyBorder="1" applyAlignment="1">
      <alignment vertical="center"/>
    </xf>
    <xf numFmtId="38" fontId="36" fillId="46" borderId="111" xfId="29" applyFont="1" applyFill="1" applyBorder="1" applyAlignment="1">
      <alignment vertical="center"/>
    </xf>
    <xf numFmtId="38" fontId="36" fillId="46" borderId="26" xfId="29" applyFont="1" applyFill="1" applyBorder="1" applyAlignment="1">
      <alignment vertical="center"/>
    </xf>
    <xf numFmtId="38" fontId="27" fillId="46" borderId="22" xfId="29" applyFont="1" applyFill="1" applyBorder="1" applyAlignment="1">
      <alignment vertical="center"/>
    </xf>
    <xf numFmtId="38" fontId="27" fillId="51" borderId="1" xfId="29" applyFont="1" applyFill="1" applyBorder="1" applyAlignment="1">
      <alignment vertical="center"/>
    </xf>
    <xf numFmtId="38" fontId="27" fillId="51" borderId="33" xfId="29" applyFont="1" applyFill="1" applyBorder="1" applyAlignment="1">
      <alignment vertical="center"/>
    </xf>
    <xf numFmtId="38" fontId="27" fillId="51" borderId="48" xfId="29" applyFont="1" applyFill="1" applyBorder="1" applyAlignment="1">
      <alignment vertical="center"/>
    </xf>
    <xf numFmtId="38" fontId="27" fillId="51" borderId="21" xfId="29" applyFont="1" applyFill="1" applyBorder="1" applyAlignment="1">
      <alignment vertical="center"/>
    </xf>
    <xf numFmtId="38" fontId="27" fillId="51" borderId="3" xfId="29" applyFont="1" applyFill="1" applyBorder="1" applyAlignment="1">
      <alignment vertical="center"/>
    </xf>
    <xf numFmtId="38" fontId="27" fillId="46" borderId="0" xfId="29" applyFont="1" applyFill="1" applyBorder="1" applyAlignment="1">
      <alignment vertical="center"/>
    </xf>
    <xf numFmtId="38" fontId="27" fillId="46" borderId="45" xfId="29" applyFont="1" applyFill="1" applyBorder="1" applyAlignment="1">
      <alignment vertical="center"/>
    </xf>
    <xf numFmtId="38" fontId="27" fillId="46" borderId="91" xfId="29" applyFont="1" applyFill="1" applyBorder="1" applyAlignment="1">
      <alignment vertical="center"/>
    </xf>
    <xf numFmtId="38" fontId="27" fillId="46" borderId="166" xfId="29" applyFont="1" applyFill="1" applyBorder="1" applyAlignment="1">
      <alignment vertical="center"/>
    </xf>
    <xf numFmtId="38" fontId="27" fillId="46" borderId="113" xfId="29" applyFont="1" applyFill="1" applyBorder="1" applyAlignment="1">
      <alignment vertical="center"/>
    </xf>
    <xf numFmtId="38" fontId="27" fillId="46" borderId="136" xfId="29" applyFont="1" applyFill="1" applyBorder="1" applyAlignment="1">
      <alignment vertical="center"/>
    </xf>
    <xf numFmtId="38" fontId="36" fillId="46" borderId="112" xfId="29" applyFont="1" applyFill="1" applyBorder="1" applyAlignment="1">
      <alignment vertical="center"/>
    </xf>
    <xf numFmtId="38" fontId="36" fillId="46" borderId="23" xfId="29" applyFont="1" applyFill="1" applyBorder="1" applyAlignment="1">
      <alignment vertical="center"/>
    </xf>
    <xf numFmtId="0" fontId="36" fillId="4" borderId="44" xfId="33" applyFont="1" applyFill="1" applyBorder="1" applyAlignment="1">
      <alignment vertical="center"/>
    </xf>
    <xf numFmtId="0" fontId="36" fillId="4" borderId="90" xfId="33" applyFont="1" applyFill="1" applyBorder="1" applyAlignment="1">
      <alignment vertical="center"/>
    </xf>
    <xf numFmtId="0" fontId="27" fillId="4" borderId="49" xfId="33" applyFont="1" applyFill="1" applyBorder="1" applyAlignment="1">
      <alignment vertical="center" wrapText="1"/>
    </xf>
    <xf numFmtId="38" fontId="36" fillId="4" borderId="1" xfId="29" applyFont="1" applyFill="1" applyBorder="1" applyAlignment="1">
      <alignment vertical="center"/>
    </xf>
    <xf numFmtId="38" fontId="36" fillId="4" borderId="33" xfId="29" applyFont="1" applyFill="1" applyBorder="1" applyAlignment="1">
      <alignment vertical="center"/>
    </xf>
    <xf numFmtId="38" fontId="36" fillId="4" borderId="48" xfId="29" applyFont="1" applyFill="1" applyBorder="1" applyAlignment="1">
      <alignment vertical="center"/>
    </xf>
    <xf numFmtId="38" fontId="36" fillId="4" borderId="21" xfId="29" applyFont="1" applyFill="1" applyBorder="1" applyAlignment="1">
      <alignment vertical="center"/>
    </xf>
    <xf numFmtId="38" fontId="36" fillId="4" borderId="3" xfId="29" applyFont="1" applyFill="1" applyBorder="1" applyAlignment="1">
      <alignment vertical="center"/>
    </xf>
    <xf numFmtId="0" fontId="36" fillId="4" borderId="52" xfId="33" applyFont="1" applyFill="1" applyBorder="1" applyAlignment="1">
      <alignment vertical="center"/>
    </xf>
    <xf numFmtId="1" fontId="31" fillId="8" borderId="45" xfId="0" applyNumberFormat="1" applyFont="1" applyFill="1" applyBorder="1" applyAlignment="1">
      <alignment horizontal="left" vertical="center" indent="1"/>
    </xf>
    <xf numFmtId="38" fontId="27" fillId="8" borderId="22" xfId="29" applyFont="1" applyFill="1" applyBorder="1" applyAlignment="1">
      <alignment vertical="center"/>
    </xf>
    <xf numFmtId="38" fontId="27" fillId="8" borderId="91" xfId="29" applyFont="1" applyFill="1" applyBorder="1" applyAlignment="1">
      <alignment vertical="center"/>
    </xf>
    <xf numFmtId="38" fontId="27" fillId="8" borderId="112" xfId="29" applyFont="1" applyFill="1" applyBorder="1" applyAlignment="1">
      <alignment vertical="center"/>
    </xf>
    <xf numFmtId="38" fontId="27" fillId="8" borderId="23" xfId="29" applyFont="1" applyFill="1" applyBorder="1" applyAlignment="1">
      <alignment vertical="center"/>
    </xf>
    <xf numFmtId="1" fontId="31" fillId="8" borderId="22" xfId="0" applyNumberFormat="1" applyFont="1" applyFill="1" applyBorder="1" applyAlignment="1">
      <alignment horizontal="left" vertical="center" indent="1"/>
    </xf>
    <xf numFmtId="38" fontId="27" fillId="8" borderId="113" xfId="29" applyFont="1" applyFill="1" applyBorder="1" applyAlignment="1">
      <alignment vertical="center"/>
    </xf>
    <xf numFmtId="0" fontId="36" fillId="4" borderId="43" xfId="33" applyFont="1" applyFill="1" applyBorder="1" applyAlignment="1">
      <alignment vertical="center"/>
    </xf>
    <xf numFmtId="0" fontId="27" fillId="8" borderId="149" xfId="33" applyFont="1" applyFill="1" applyBorder="1" applyAlignment="1">
      <alignment vertical="center"/>
    </xf>
    <xf numFmtId="38" fontId="27" fillId="8" borderId="149" xfId="29" applyFont="1" applyFill="1" applyBorder="1" applyAlignment="1">
      <alignment vertical="center"/>
    </xf>
    <xf numFmtId="38" fontId="27" fillId="8" borderId="93" xfId="29" applyFont="1" applyFill="1" applyBorder="1" applyAlignment="1">
      <alignment vertical="center"/>
    </xf>
    <xf numFmtId="38" fontId="27" fillId="8" borderId="51" xfId="29" applyFont="1" applyFill="1" applyBorder="1" applyAlignment="1">
      <alignment vertical="center"/>
    </xf>
    <xf numFmtId="0" fontId="36" fillId="57" borderId="35" xfId="33" applyFont="1" applyFill="1" applyBorder="1" applyAlignment="1">
      <alignment vertical="center"/>
    </xf>
    <xf numFmtId="0" fontId="36" fillId="57" borderId="42" xfId="33" applyFont="1" applyFill="1" applyBorder="1" applyAlignment="1">
      <alignment vertical="center"/>
    </xf>
    <xf numFmtId="0" fontId="27" fillId="57" borderId="38" xfId="33" applyFont="1" applyFill="1" applyBorder="1" applyAlignment="1">
      <alignment vertical="center" wrapText="1"/>
    </xf>
    <xf numFmtId="38" fontId="36" fillId="57" borderId="39" xfId="29" applyFont="1" applyFill="1" applyBorder="1" applyAlignment="1">
      <alignment vertical="center"/>
    </xf>
    <xf numFmtId="38" fontId="36" fillId="57" borderId="42" xfId="29" applyFont="1" applyFill="1" applyBorder="1" applyAlignment="1">
      <alignment vertical="center"/>
    </xf>
    <xf numFmtId="38" fontId="36" fillId="57" borderId="77" xfId="29" applyFont="1" applyFill="1" applyBorder="1" applyAlignment="1">
      <alignment vertical="center"/>
    </xf>
    <xf numFmtId="38" fontId="36" fillId="57" borderId="38" xfId="29" applyFont="1" applyFill="1" applyBorder="1" applyAlignment="1">
      <alignment vertical="center"/>
    </xf>
    <xf numFmtId="38" fontId="36" fillId="57" borderId="40" xfId="29" applyFont="1" applyFill="1" applyBorder="1" applyAlignment="1">
      <alignment vertical="center"/>
    </xf>
    <xf numFmtId="0" fontId="36" fillId="57" borderId="54" xfId="33" applyFont="1" applyFill="1" applyBorder="1" applyAlignment="1">
      <alignment vertical="center"/>
    </xf>
    <xf numFmtId="0" fontId="36" fillId="5" borderId="115" xfId="33" applyFont="1" applyFill="1" applyBorder="1" applyAlignment="1">
      <alignment vertical="center"/>
    </xf>
    <xf numFmtId="38" fontId="36" fillId="5" borderId="4" xfId="29" applyFont="1" applyFill="1" applyBorder="1" applyAlignment="1">
      <alignment vertical="center"/>
    </xf>
    <xf numFmtId="38" fontId="36" fillId="5" borderId="32" xfId="29" applyFont="1" applyFill="1" applyBorder="1" applyAlignment="1">
      <alignment vertical="center"/>
    </xf>
    <xf numFmtId="38" fontId="36" fillId="5" borderId="115" xfId="29" applyFont="1" applyFill="1" applyBorder="1" applyAlignment="1">
      <alignment vertical="center"/>
    </xf>
    <xf numFmtId="38" fontId="36" fillId="5" borderId="47" xfId="29" applyFont="1" applyFill="1" applyBorder="1" applyAlignment="1">
      <alignment vertical="center"/>
    </xf>
    <xf numFmtId="38" fontId="36" fillId="5" borderId="58" xfId="29" applyFont="1" applyFill="1" applyBorder="1" applyAlignment="1">
      <alignment vertical="center"/>
    </xf>
    <xf numFmtId="38" fontId="27" fillId="29" borderId="36" xfId="29" applyFont="1" applyFill="1" applyBorder="1" applyAlignment="1">
      <alignment vertical="center"/>
    </xf>
    <xf numFmtId="0" fontId="27" fillId="57" borderId="54" xfId="33" applyFont="1" applyFill="1" applyBorder="1" applyAlignment="1">
      <alignment vertical="center"/>
    </xf>
    <xf numFmtId="38" fontId="36" fillId="20" borderId="1" xfId="29" applyFont="1" applyFill="1" applyBorder="1" applyAlignment="1">
      <alignment vertical="center"/>
    </xf>
    <xf numFmtId="38" fontId="36" fillId="20" borderId="33" xfId="29" applyFont="1" applyFill="1" applyBorder="1" applyAlignment="1">
      <alignment vertical="center"/>
    </xf>
    <xf numFmtId="38" fontId="36" fillId="20" borderId="48" xfId="29" applyFont="1" applyFill="1" applyBorder="1" applyAlignment="1">
      <alignment vertical="center"/>
    </xf>
    <xf numFmtId="38" fontId="27" fillId="20" borderId="21" xfId="29" applyFont="1" applyFill="1" applyBorder="1" applyAlignment="1">
      <alignment vertical="center"/>
    </xf>
    <xf numFmtId="38" fontId="27" fillId="20" borderId="3" xfId="29" applyFont="1" applyFill="1" applyBorder="1" applyAlignment="1">
      <alignment vertical="center"/>
    </xf>
    <xf numFmtId="38" fontId="27" fillId="8" borderId="45" xfId="29" applyFont="1" applyFill="1" applyBorder="1" applyAlignment="1">
      <alignment vertical="center"/>
    </xf>
    <xf numFmtId="38" fontId="27" fillId="8" borderId="156" xfId="29" applyFont="1" applyFill="1" applyBorder="1" applyAlignment="1">
      <alignment vertical="center"/>
    </xf>
    <xf numFmtId="38" fontId="27" fillId="8" borderId="148" xfId="29" applyFont="1" applyFill="1" applyBorder="1" applyAlignment="1">
      <alignment vertical="center"/>
    </xf>
    <xf numFmtId="38" fontId="27" fillId="8" borderId="50" xfId="29" applyFont="1" applyFill="1" applyBorder="1" applyAlignment="1">
      <alignment vertical="center"/>
    </xf>
    <xf numFmtId="38" fontId="27" fillId="8" borderId="136" xfId="29" applyFont="1" applyFill="1" applyBorder="1" applyAlignment="1">
      <alignment vertical="center"/>
    </xf>
    <xf numFmtId="0" fontId="27" fillId="29" borderId="113" xfId="33" applyFont="1" applyFill="1" applyBorder="1" applyAlignment="1">
      <alignment vertical="center"/>
    </xf>
    <xf numFmtId="0" fontId="27" fillId="20" borderId="4" xfId="33" applyFont="1" applyFill="1" applyBorder="1" applyAlignment="1">
      <alignment vertical="center"/>
    </xf>
    <xf numFmtId="38" fontId="27" fillId="8" borderId="24" xfId="29" applyFont="1" applyFill="1" applyBorder="1" applyAlignment="1">
      <alignment vertical="center"/>
    </xf>
    <xf numFmtId="38" fontId="27" fillId="8" borderId="146" xfId="29" applyFont="1" applyFill="1" applyBorder="1" applyAlignment="1">
      <alignment vertical="center"/>
    </xf>
    <xf numFmtId="38" fontId="27" fillId="8" borderId="165" xfId="29" applyFont="1" applyFill="1" applyBorder="1" applyAlignment="1">
      <alignment vertical="center"/>
    </xf>
    <xf numFmtId="38" fontId="27" fillId="8" borderId="147" xfId="29" applyFont="1" applyFill="1" applyBorder="1" applyAlignment="1">
      <alignment vertical="center"/>
    </xf>
    <xf numFmtId="38" fontId="27" fillId="8" borderId="25" xfId="29" applyFont="1" applyFill="1" applyBorder="1" applyAlignment="1">
      <alignment vertical="center"/>
    </xf>
    <xf numFmtId="0" fontId="36" fillId="23" borderId="20" xfId="33" applyFont="1" applyFill="1" applyBorder="1" applyAlignment="1">
      <alignment vertical="center"/>
    </xf>
    <xf numFmtId="38" fontId="36" fillId="23" borderId="4" xfId="29" applyFont="1" applyFill="1" applyBorder="1" applyAlignment="1">
      <alignment vertical="center"/>
    </xf>
    <xf numFmtId="38" fontId="36" fillId="23" borderId="32" xfId="29" applyFont="1" applyFill="1" applyBorder="1" applyAlignment="1">
      <alignment vertical="center"/>
    </xf>
    <xf numFmtId="38" fontId="36" fillId="23" borderId="115" xfId="29" applyFont="1" applyFill="1" applyBorder="1" applyAlignment="1">
      <alignment vertical="center"/>
    </xf>
    <xf numFmtId="38" fontId="27" fillId="23" borderId="47" xfId="29" applyFont="1" applyFill="1" applyBorder="1" applyAlignment="1">
      <alignment vertical="center"/>
    </xf>
    <xf numFmtId="38" fontId="27" fillId="23" borderId="58" xfId="29" applyFont="1" applyFill="1" applyBorder="1" applyAlignment="1">
      <alignment vertical="center"/>
    </xf>
    <xf numFmtId="0" fontId="27" fillId="23" borderId="52" xfId="33" applyFont="1" applyFill="1" applyBorder="1" applyAlignment="1">
      <alignment vertical="center"/>
    </xf>
    <xf numFmtId="0" fontId="27" fillId="23" borderId="4" xfId="33" applyFont="1" applyFill="1" applyBorder="1" applyAlignment="1">
      <alignment vertical="center"/>
    </xf>
    <xf numFmtId="0" fontId="36" fillId="25" borderId="33" xfId="33" applyFont="1" applyFill="1" applyBorder="1" applyAlignment="1">
      <alignment vertical="center"/>
    </xf>
    <xf numFmtId="0" fontId="36" fillId="25" borderId="48" xfId="33" applyFont="1" applyFill="1" applyBorder="1" applyAlignment="1">
      <alignment vertical="center"/>
    </xf>
    <xf numFmtId="38" fontId="36" fillId="25" borderId="1" xfId="29" applyFont="1" applyFill="1" applyBorder="1" applyAlignment="1">
      <alignment vertical="center"/>
    </xf>
    <xf numFmtId="38" fontId="36" fillId="25" borderId="33" xfId="29" applyFont="1" applyFill="1" applyBorder="1" applyAlignment="1">
      <alignment vertical="center"/>
    </xf>
    <xf numFmtId="38" fontId="36" fillId="25" borderId="48" xfId="29" applyFont="1" applyFill="1" applyBorder="1" applyAlignment="1">
      <alignment vertical="center"/>
    </xf>
    <xf numFmtId="38" fontId="27" fillId="25" borderId="21" xfId="29" applyFont="1" applyFill="1" applyBorder="1" applyAlignment="1">
      <alignment vertical="center"/>
    </xf>
    <xf numFmtId="38" fontId="27" fillId="25" borderId="3" xfId="29" applyFont="1" applyFill="1" applyBorder="1" applyAlignment="1">
      <alignment vertical="center"/>
    </xf>
    <xf numFmtId="38" fontId="36" fillId="41" borderId="4" xfId="29" applyFont="1" applyFill="1" applyBorder="1" applyAlignment="1">
      <alignment vertical="center"/>
    </xf>
    <xf numFmtId="38" fontId="36" fillId="41" borderId="32" xfId="29" applyFont="1" applyFill="1" applyBorder="1" applyAlignment="1">
      <alignment vertical="center"/>
    </xf>
    <xf numFmtId="38" fontId="36" fillId="41" borderId="115" xfId="29" applyFont="1" applyFill="1" applyBorder="1" applyAlignment="1">
      <alignment vertical="center"/>
    </xf>
    <xf numFmtId="38" fontId="27" fillId="41" borderId="47" xfId="29" applyFont="1" applyFill="1" applyBorder="1" applyAlignment="1">
      <alignment vertical="center"/>
    </xf>
    <xf numFmtId="38" fontId="27" fillId="41" borderId="58" xfId="29" applyFont="1" applyFill="1" applyBorder="1" applyAlignment="1">
      <alignment vertical="center"/>
    </xf>
    <xf numFmtId="0" fontId="27" fillId="5" borderId="7" xfId="33" applyFont="1" applyFill="1" applyBorder="1" applyAlignment="1">
      <alignment vertical="center"/>
    </xf>
    <xf numFmtId="0" fontId="36" fillId="42" borderId="106" xfId="33" applyFont="1" applyFill="1" applyBorder="1" applyAlignment="1">
      <alignment vertical="center"/>
    </xf>
    <xf numFmtId="198" fontId="36" fillId="42" borderId="52" xfId="29" applyNumberFormat="1" applyFont="1" applyFill="1" applyBorder="1" applyAlignment="1">
      <alignment vertical="center"/>
    </xf>
    <xf numFmtId="198" fontId="36" fillId="42" borderId="20" xfId="29" applyNumberFormat="1" applyFont="1" applyFill="1" applyBorder="1" applyAlignment="1">
      <alignment vertical="center"/>
    </xf>
    <xf numFmtId="198" fontId="36" fillId="42" borderId="0" xfId="29" applyNumberFormat="1" applyFont="1" applyFill="1" applyBorder="1" applyAlignment="1">
      <alignment vertical="center"/>
    </xf>
    <xf numFmtId="38" fontId="27" fillId="42" borderId="93" xfId="29" applyFont="1" applyFill="1" applyBorder="1" applyAlignment="1">
      <alignment vertical="center"/>
    </xf>
    <xf numFmtId="38" fontId="27" fillId="42" borderId="51" xfId="29" applyFont="1" applyFill="1" applyBorder="1" applyAlignment="1">
      <alignment vertical="center"/>
    </xf>
    <xf numFmtId="38" fontId="36" fillId="30" borderId="36" xfId="29" applyFont="1" applyFill="1" applyBorder="1" applyAlignment="1">
      <alignment vertical="center"/>
    </xf>
    <xf numFmtId="0" fontId="36" fillId="26" borderId="37" xfId="33" applyFont="1" applyFill="1" applyBorder="1" applyAlignment="1">
      <alignment vertical="center"/>
    </xf>
    <xf numFmtId="0" fontId="36" fillId="12" borderId="42" xfId="33" applyFont="1" applyFill="1" applyBorder="1" applyAlignment="1">
      <alignment vertical="center"/>
    </xf>
    <xf numFmtId="38" fontId="36" fillId="18" borderId="39" xfId="29" applyFont="1" applyFill="1" applyBorder="1" applyAlignment="1">
      <alignment vertical="center"/>
    </xf>
    <xf numFmtId="38" fontId="36" fillId="18" borderId="77" xfId="29" applyFont="1" applyFill="1" applyBorder="1" applyAlignment="1">
      <alignment vertical="center"/>
    </xf>
    <xf numFmtId="38" fontId="36" fillId="18" borderId="42" xfId="29" applyFont="1" applyFill="1" applyBorder="1" applyAlignment="1">
      <alignment vertical="center"/>
    </xf>
    <xf numFmtId="38" fontId="36" fillId="18" borderId="38" xfId="29" applyFont="1" applyFill="1" applyBorder="1" applyAlignment="1">
      <alignment vertical="center"/>
    </xf>
    <xf numFmtId="38" fontId="36" fillId="18" borderId="40" xfId="29" applyFont="1" applyFill="1" applyBorder="1" applyAlignment="1">
      <alignment vertical="center"/>
    </xf>
    <xf numFmtId="38" fontId="27" fillId="30" borderId="45" xfId="29" applyFont="1" applyFill="1" applyBorder="1" applyAlignment="1">
      <alignment vertical="center"/>
    </xf>
    <xf numFmtId="38" fontId="27" fillId="30" borderId="91" xfId="29" applyFont="1" applyFill="1" applyBorder="1" applyAlignment="1">
      <alignment vertical="center"/>
    </xf>
    <xf numFmtId="38" fontId="27" fillId="30" borderId="156" xfId="29" applyFont="1" applyFill="1" applyBorder="1" applyAlignment="1">
      <alignment vertical="center"/>
    </xf>
    <xf numFmtId="38" fontId="27" fillId="30" borderId="148" xfId="29" applyFont="1" applyFill="1" applyBorder="1" applyAlignment="1">
      <alignment vertical="center"/>
    </xf>
    <xf numFmtId="38" fontId="27" fillId="30" borderId="50" xfId="29" applyFont="1" applyFill="1" applyBorder="1" applyAlignment="1">
      <alignment vertical="center"/>
    </xf>
    <xf numFmtId="0" fontId="27" fillId="12" borderId="93" xfId="33" applyFont="1" applyFill="1" applyBorder="1" applyAlignment="1">
      <alignment vertical="center"/>
    </xf>
    <xf numFmtId="38" fontId="27" fillId="30" borderId="113" xfId="29" applyFont="1" applyFill="1" applyBorder="1" applyAlignment="1">
      <alignment vertical="center"/>
    </xf>
    <xf numFmtId="38" fontId="27" fillId="30" borderId="136" xfId="29" applyFont="1" applyFill="1" applyBorder="1" applyAlignment="1">
      <alignment vertical="center"/>
    </xf>
    <xf numFmtId="38" fontId="27" fillId="30" borderId="112" xfId="29" applyFont="1" applyFill="1" applyBorder="1" applyAlignment="1">
      <alignment vertical="center"/>
    </xf>
    <xf numFmtId="38" fontId="27" fillId="30" borderId="23" xfId="29" applyFont="1" applyFill="1" applyBorder="1" applyAlignment="1">
      <alignment vertical="center"/>
    </xf>
    <xf numFmtId="0" fontId="27" fillId="12" borderId="7" xfId="33" applyFont="1" applyFill="1" applyBorder="1" applyAlignment="1">
      <alignment vertical="center"/>
    </xf>
    <xf numFmtId="0" fontId="27" fillId="29" borderId="107" xfId="33" applyFont="1" applyFill="1" applyBorder="1" applyAlignment="1">
      <alignment vertical="center"/>
    </xf>
    <xf numFmtId="0" fontId="27" fillId="29" borderId="149" xfId="33" applyFont="1" applyFill="1" applyBorder="1" applyAlignment="1">
      <alignment vertical="center"/>
    </xf>
    <xf numFmtId="38" fontId="27" fillId="30" borderId="140" xfId="29" applyFont="1" applyFill="1" applyBorder="1" applyAlignment="1">
      <alignment vertical="center"/>
    </xf>
    <xf numFmtId="38" fontId="27" fillId="30" borderId="149" xfId="29" applyFont="1" applyFill="1" applyBorder="1" applyAlignment="1">
      <alignment vertical="center"/>
    </xf>
    <xf numFmtId="38" fontId="27" fillId="30" borderId="138" xfId="29" applyFont="1" applyFill="1" applyBorder="1" applyAlignment="1">
      <alignment vertical="center"/>
    </xf>
    <xf numFmtId="38" fontId="27" fillId="30" borderId="139" xfId="29" applyFont="1" applyFill="1" applyBorder="1" applyAlignment="1">
      <alignment vertical="center"/>
    </xf>
    <xf numFmtId="38" fontId="27" fillId="30" borderId="162" xfId="29" applyFont="1" applyFill="1" applyBorder="1" applyAlignment="1">
      <alignment vertical="center"/>
    </xf>
    <xf numFmtId="0" fontId="48" fillId="57" borderId="54" xfId="33" applyFont="1" applyFill="1" applyBorder="1" applyAlignment="1">
      <alignment vertical="center"/>
    </xf>
    <xf numFmtId="0" fontId="36" fillId="48" borderId="37" xfId="33" applyFont="1" applyFill="1" applyBorder="1" applyAlignment="1">
      <alignment vertical="center"/>
    </xf>
    <xf numFmtId="38" fontId="36" fillId="27" borderId="39" xfId="29" applyFont="1" applyFill="1" applyBorder="1" applyAlignment="1">
      <alignment vertical="center"/>
    </xf>
    <xf numFmtId="38" fontId="36" fillId="27" borderId="77" xfId="29" applyFont="1" applyFill="1" applyBorder="1" applyAlignment="1">
      <alignment vertical="center"/>
    </xf>
    <xf numFmtId="38" fontId="36" fillId="27" borderId="42" xfId="29" applyFont="1" applyFill="1" applyBorder="1" applyAlignment="1">
      <alignment vertical="center"/>
    </xf>
    <xf numFmtId="38" fontId="36" fillId="27" borderId="4" xfId="29" applyFont="1" applyFill="1" applyBorder="1" applyAlignment="1">
      <alignment vertical="center"/>
    </xf>
    <xf numFmtId="38" fontId="36" fillId="27" borderId="32" xfId="29" applyFont="1" applyFill="1" applyBorder="1" applyAlignment="1">
      <alignment vertical="center"/>
    </xf>
    <xf numFmtId="38" fontId="36" fillId="27" borderId="93" xfId="29" applyFont="1" applyFill="1" applyBorder="1" applyAlignment="1">
      <alignment vertical="center"/>
    </xf>
    <xf numFmtId="38" fontId="36" fillId="27" borderId="51" xfId="29" applyFont="1" applyFill="1" applyBorder="1" applyAlignment="1">
      <alignment vertical="center"/>
    </xf>
    <xf numFmtId="38" fontId="36" fillId="43" borderId="1" xfId="29" applyFont="1" applyFill="1" applyBorder="1" applyAlignment="1">
      <alignment vertical="center"/>
    </xf>
    <xf numFmtId="38" fontId="36" fillId="43" borderId="33" xfId="29" applyFont="1" applyFill="1" applyBorder="1" applyAlignment="1">
      <alignment vertical="center"/>
    </xf>
    <xf numFmtId="38" fontId="36" fillId="43" borderId="48" xfId="29" applyFont="1" applyFill="1" applyBorder="1" applyAlignment="1">
      <alignment vertical="center"/>
    </xf>
    <xf numFmtId="0" fontId="27" fillId="29" borderId="91" xfId="33" applyFont="1" applyFill="1" applyBorder="1" applyAlignment="1">
      <alignment vertical="center"/>
    </xf>
    <xf numFmtId="38" fontId="27" fillId="29" borderId="45" xfId="29" applyFont="1" applyFill="1" applyBorder="1" applyAlignment="1">
      <alignment vertical="center"/>
    </xf>
    <xf numFmtId="38" fontId="27" fillId="29" borderId="91" xfId="29" applyFont="1" applyFill="1" applyBorder="1" applyAlignment="1">
      <alignment vertical="center"/>
    </xf>
    <xf numFmtId="38" fontId="27" fillId="29" borderId="156" xfId="29" applyFont="1" applyFill="1" applyBorder="1" applyAlignment="1">
      <alignment vertical="center"/>
    </xf>
    <xf numFmtId="38" fontId="27" fillId="29" borderId="148" xfId="29" applyFont="1" applyFill="1" applyBorder="1" applyAlignment="1">
      <alignment vertical="center"/>
    </xf>
    <xf numFmtId="38" fontId="27" fillId="29" borderId="50" xfId="29" applyFont="1" applyFill="1" applyBorder="1" applyAlignment="1">
      <alignment vertical="center"/>
    </xf>
    <xf numFmtId="0" fontId="27" fillId="43" borderId="32" xfId="33" applyFont="1" applyFill="1" applyBorder="1" applyAlignment="1">
      <alignment vertical="center"/>
    </xf>
    <xf numFmtId="38" fontId="27" fillId="29" borderId="24" xfId="29" applyFont="1" applyFill="1" applyBorder="1" applyAlignment="1">
      <alignment vertical="center"/>
    </xf>
    <xf numFmtId="38" fontId="27" fillId="29" borderId="4" xfId="29" applyFont="1" applyFill="1" applyBorder="1" applyAlignment="1">
      <alignment vertical="center"/>
    </xf>
    <xf numFmtId="38" fontId="27" fillId="29" borderId="32" xfId="29" applyFont="1" applyFill="1" applyBorder="1" applyAlignment="1">
      <alignment vertical="center"/>
    </xf>
    <xf numFmtId="38" fontId="27" fillId="29" borderId="115" xfId="29" applyFont="1" applyFill="1" applyBorder="1" applyAlignment="1">
      <alignment vertical="center"/>
    </xf>
    <xf numFmtId="38" fontId="27" fillId="29" borderId="147" xfId="29" applyFont="1" applyFill="1" applyBorder="1" applyAlignment="1">
      <alignment vertical="center"/>
    </xf>
    <xf numFmtId="38" fontId="27" fillId="29" borderId="25" xfId="29" applyFont="1" applyFill="1" applyBorder="1" applyAlignment="1">
      <alignment vertical="center"/>
    </xf>
    <xf numFmtId="0" fontId="27" fillId="29" borderId="119" xfId="33" applyFont="1" applyFill="1" applyBorder="1" applyAlignment="1">
      <alignment vertical="center"/>
    </xf>
    <xf numFmtId="0" fontId="27" fillId="57" borderId="59" xfId="33" applyFont="1" applyFill="1" applyBorder="1" applyAlignment="1">
      <alignment vertical="center"/>
    </xf>
    <xf numFmtId="0" fontId="27" fillId="29" borderId="94" xfId="33" applyFont="1" applyFill="1" applyBorder="1" applyAlignment="1">
      <alignment vertical="center"/>
    </xf>
    <xf numFmtId="0" fontId="27" fillId="48" borderId="89" xfId="33" applyFont="1" applyFill="1" applyBorder="1" applyAlignment="1">
      <alignment vertical="center"/>
    </xf>
    <xf numFmtId="0" fontId="27" fillId="29" borderId="157" xfId="33" applyFont="1" applyFill="1" applyBorder="1" applyAlignment="1">
      <alignment vertical="center"/>
    </xf>
    <xf numFmtId="38" fontId="27" fillId="30" borderId="110" xfId="29" applyFont="1" applyFill="1" applyBorder="1" applyAlignment="1">
      <alignment vertical="center"/>
    </xf>
    <xf numFmtId="38" fontId="27" fillId="30" borderId="157" xfId="29" applyFont="1" applyFill="1" applyBorder="1" applyAlignment="1">
      <alignment vertical="center"/>
    </xf>
    <xf numFmtId="38" fontId="27" fillId="30" borderId="158" xfId="29" applyFont="1" applyFill="1" applyBorder="1" applyAlignment="1">
      <alignment vertical="center"/>
    </xf>
    <xf numFmtId="38" fontId="27" fillId="30" borderId="159" xfId="29" applyFont="1" applyFill="1" applyBorder="1" applyAlignment="1">
      <alignment vertical="center"/>
    </xf>
    <xf numFmtId="38" fontId="27" fillId="30" borderId="161" xfId="29" applyFont="1" applyFill="1" applyBorder="1" applyAlignment="1">
      <alignment vertical="center"/>
    </xf>
    <xf numFmtId="0" fontId="27" fillId="29" borderId="82" xfId="33" applyFont="1" applyFill="1" applyBorder="1" applyAlignment="1">
      <alignment vertical="center"/>
    </xf>
    <xf numFmtId="0" fontId="27" fillId="29" borderId="123" xfId="33" applyFont="1" applyFill="1" applyBorder="1" applyAlignment="1">
      <alignment vertical="center"/>
    </xf>
    <xf numFmtId="0" fontId="27" fillId="8" borderId="123" xfId="33" applyFont="1" applyFill="1" applyBorder="1" applyAlignment="1">
      <alignment vertical="center"/>
    </xf>
    <xf numFmtId="0" fontId="27" fillId="8" borderId="7" xfId="33" applyFont="1" applyFill="1" applyBorder="1" applyAlignment="1">
      <alignment vertical="center"/>
    </xf>
    <xf numFmtId="0" fontId="27" fillId="29" borderId="123" xfId="33" applyFont="1" applyFill="1" applyBorder="1" applyAlignment="1">
      <alignment vertical="center" wrapText="1"/>
    </xf>
    <xf numFmtId="38" fontId="36" fillId="29" borderId="53" xfId="29" applyFont="1" applyFill="1" applyBorder="1" applyAlignment="1">
      <alignment vertical="center"/>
    </xf>
    <xf numFmtId="38" fontId="36" fillId="29" borderId="143" xfId="29" applyFont="1" applyFill="1" applyBorder="1" applyAlignment="1">
      <alignment vertical="center"/>
    </xf>
    <xf numFmtId="38" fontId="36" fillId="29" borderId="123" xfId="29" applyFont="1" applyFill="1" applyBorder="1" applyAlignment="1">
      <alignment vertical="center"/>
    </xf>
    <xf numFmtId="38" fontId="36" fillId="29" borderId="72" xfId="29" applyFont="1" applyFill="1" applyBorder="1" applyAlignment="1">
      <alignment vertical="center"/>
    </xf>
    <xf numFmtId="38" fontId="36" fillId="29" borderId="144" xfId="29" applyFont="1" applyFill="1" applyBorder="1" applyAlignment="1">
      <alignment vertical="center"/>
    </xf>
    <xf numFmtId="177" fontId="49" fillId="29" borderId="0" xfId="33" applyNumberFormat="1" applyFont="1" applyFill="1" applyAlignment="1">
      <alignment vertical="center"/>
    </xf>
    <xf numFmtId="0" fontId="27" fillId="29" borderId="1" xfId="33" applyFont="1" applyFill="1" applyBorder="1" applyAlignment="1">
      <alignment horizontal="left" vertical="center" wrapText="1"/>
    </xf>
    <xf numFmtId="177" fontId="27" fillId="8" borderId="1" xfId="33" applyNumberFormat="1" applyFont="1" applyFill="1" applyBorder="1" applyAlignment="1">
      <alignment vertical="center"/>
    </xf>
    <xf numFmtId="183" fontId="27" fillId="8" borderId="1" xfId="33" applyNumberFormat="1" applyFont="1" applyFill="1" applyBorder="1" applyAlignment="1">
      <alignment vertical="center"/>
    </xf>
    <xf numFmtId="177" fontId="49" fillId="8" borderId="1" xfId="33" applyNumberFormat="1" applyFont="1" applyFill="1" applyBorder="1" applyAlignment="1">
      <alignment vertical="center"/>
    </xf>
    <xf numFmtId="176" fontId="37" fillId="29" borderId="0" xfId="33" applyNumberFormat="1" applyFont="1" applyFill="1" applyAlignment="1">
      <alignment vertical="center"/>
    </xf>
    <xf numFmtId="0" fontId="43" fillId="29" borderId="0" xfId="33" applyFont="1" applyFill="1" applyAlignment="1">
      <alignment vertical="center"/>
    </xf>
    <xf numFmtId="0" fontId="27" fillId="0" borderId="1" xfId="33" applyFont="1" applyBorder="1" applyAlignment="1">
      <alignment vertical="center" wrapText="1"/>
    </xf>
    <xf numFmtId="183" fontId="37" fillId="29" borderId="0" xfId="33" applyNumberFormat="1" applyFont="1" applyFill="1" applyAlignment="1">
      <alignment vertical="center"/>
    </xf>
    <xf numFmtId="183" fontId="27" fillId="29" borderId="0" xfId="33" applyNumberFormat="1" applyFont="1" applyFill="1" applyAlignment="1">
      <alignment vertical="center"/>
    </xf>
    <xf numFmtId="0" fontId="27" fillId="8" borderId="1" xfId="33" applyFont="1" applyFill="1" applyBorder="1" applyAlignment="1">
      <alignment vertical="center" wrapText="1"/>
    </xf>
    <xf numFmtId="176" fontId="27" fillId="8" borderId="9" xfId="33" applyNumberFormat="1" applyFont="1" applyFill="1" applyBorder="1" applyAlignment="1">
      <alignment vertical="center"/>
    </xf>
    <xf numFmtId="177" fontId="27" fillId="8" borderId="9" xfId="33" applyNumberFormat="1" applyFont="1" applyFill="1" applyBorder="1" applyAlignment="1">
      <alignment vertical="center"/>
    </xf>
    <xf numFmtId="183" fontId="27" fillId="8" borderId="9" xfId="33" applyNumberFormat="1" applyFont="1" applyFill="1" applyBorder="1" applyAlignment="1">
      <alignment vertical="center"/>
    </xf>
    <xf numFmtId="38" fontId="27" fillId="8" borderId="4" xfId="29" applyFont="1" applyFill="1" applyBorder="1" applyAlignment="1">
      <alignment vertical="center"/>
    </xf>
    <xf numFmtId="176" fontId="27" fillId="8" borderId="4" xfId="33" applyNumberFormat="1" applyFont="1" applyFill="1" applyBorder="1" applyAlignment="1">
      <alignment vertical="center"/>
    </xf>
    <xf numFmtId="38" fontId="27" fillId="8" borderId="0" xfId="29" applyFont="1" applyFill="1" applyBorder="1" applyAlignment="1">
      <alignment vertical="center"/>
    </xf>
    <xf numFmtId="177" fontId="27" fillId="8" borderId="0" xfId="33" applyNumberFormat="1" applyFont="1" applyFill="1" applyAlignment="1">
      <alignment vertical="center"/>
    </xf>
    <xf numFmtId="0" fontId="27" fillId="0" borderId="1" xfId="33" applyFont="1" applyBorder="1" applyAlignment="1">
      <alignment vertical="center"/>
    </xf>
    <xf numFmtId="0" fontId="27" fillId="29" borderId="1" xfId="33" applyFont="1" applyFill="1" applyBorder="1" applyAlignment="1">
      <alignment horizontal="left" vertical="center"/>
    </xf>
    <xf numFmtId="184" fontId="49" fillId="24" borderId="1" xfId="33" applyNumberFormat="1" applyFont="1" applyFill="1" applyBorder="1" applyAlignment="1">
      <alignment vertical="center"/>
    </xf>
    <xf numFmtId="206" fontId="49" fillId="29" borderId="1" xfId="33" applyNumberFormat="1" applyFont="1" applyFill="1" applyBorder="1" applyAlignment="1">
      <alignment vertical="center"/>
    </xf>
    <xf numFmtId="10" fontId="27" fillId="8" borderId="10" xfId="33" applyNumberFormat="1" applyFont="1" applyFill="1" applyBorder="1" applyAlignment="1">
      <alignment vertical="center"/>
    </xf>
    <xf numFmtId="10" fontId="27" fillId="8" borderId="12" xfId="33" applyNumberFormat="1" applyFont="1" applyFill="1" applyBorder="1" applyAlignment="1">
      <alignment vertical="center"/>
    </xf>
    <xf numFmtId="184" fontId="27" fillId="8" borderId="9" xfId="33" applyNumberFormat="1" applyFont="1" applyFill="1" applyBorder="1" applyAlignment="1">
      <alignment vertical="center"/>
    </xf>
    <xf numFmtId="10" fontId="27" fillId="8" borderId="13" xfId="33" applyNumberFormat="1" applyFont="1" applyFill="1" applyBorder="1" applyAlignment="1">
      <alignment vertical="center"/>
    </xf>
    <xf numFmtId="184" fontId="27" fillId="8" borderId="4" xfId="33" applyNumberFormat="1" applyFont="1" applyFill="1" applyBorder="1" applyAlignment="1">
      <alignment vertical="center"/>
    </xf>
    <xf numFmtId="183" fontId="27" fillId="8" borderId="4" xfId="33" applyNumberFormat="1" applyFont="1" applyFill="1" applyBorder="1" applyAlignment="1">
      <alignment vertical="center"/>
    </xf>
    <xf numFmtId="10" fontId="27" fillId="8" borderId="0" xfId="26" applyNumberFormat="1" applyFont="1" applyFill="1" applyAlignment="1">
      <alignment vertical="center"/>
    </xf>
    <xf numFmtId="184" fontId="49" fillId="8" borderId="1" xfId="33" applyNumberFormat="1" applyFont="1" applyFill="1" applyBorder="1" applyAlignment="1">
      <alignment vertical="center"/>
    </xf>
    <xf numFmtId="184" fontId="27" fillId="24" borderId="9" xfId="33" applyNumberFormat="1" applyFont="1" applyFill="1" applyBorder="1" applyAlignment="1">
      <alignment vertical="center"/>
    </xf>
    <xf numFmtId="179" fontId="27" fillId="8" borderId="0" xfId="26" applyNumberFormat="1" applyFont="1" applyFill="1" applyAlignment="1">
      <alignment vertical="center"/>
    </xf>
    <xf numFmtId="0" fontId="67" fillId="8" borderId="0" xfId="33" applyFont="1" applyFill="1" applyAlignment="1">
      <alignment vertical="center"/>
    </xf>
    <xf numFmtId="0" fontId="29" fillId="8" borderId="0" xfId="33" applyFont="1" applyFill="1" applyAlignment="1">
      <alignment vertical="center"/>
    </xf>
    <xf numFmtId="0" fontId="50" fillId="8" borderId="0" xfId="33" applyFont="1" applyFill="1" applyAlignment="1">
      <alignment vertical="center"/>
    </xf>
    <xf numFmtId="0" fontId="50" fillId="8" borderId="0" xfId="33" applyFont="1" applyFill="1" applyAlignment="1">
      <alignment horizontal="center" vertical="center"/>
    </xf>
    <xf numFmtId="0" fontId="27" fillId="29" borderId="141" xfId="33" applyFont="1" applyFill="1" applyBorder="1" applyAlignment="1">
      <alignment horizontal="center" vertical="center" wrapText="1"/>
    </xf>
    <xf numFmtId="0" fontId="27" fillId="5" borderId="14" xfId="33" applyFont="1" applyFill="1" applyBorder="1" applyAlignment="1">
      <alignment horizontal="left" vertical="center"/>
    </xf>
    <xf numFmtId="38" fontId="27" fillId="37" borderId="141" xfId="29" applyFont="1" applyFill="1" applyBorder="1" applyAlignment="1">
      <alignment vertical="center"/>
    </xf>
    <xf numFmtId="0" fontId="47" fillId="29" borderId="0" xfId="33" applyFont="1" applyFill="1" applyAlignment="1">
      <alignment vertical="center"/>
    </xf>
    <xf numFmtId="40" fontId="27" fillId="29" borderId="36" xfId="29" applyNumberFormat="1" applyFont="1" applyFill="1" applyBorder="1" applyAlignment="1">
      <alignment horizontal="center" vertical="center"/>
    </xf>
    <xf numFmtId="195" fontId="54" fillId="8" borderId="0" xfId="33" applyNumberFormat="1" applyFont="1" applyFill="1" applyAlignment="1">
      <alignment vertical="center"/>
    </xf>
    <xf numFmtId="49" fontId="27" fillId="24" borderId="21" xfId="33" applyNumberFormat="1" applyFont="1" applyFill="1" applyBorder="1" applyAlignment="1">
      <alignment horizontal="left" vertical="center" wrapText="1"/>
    </xf>
    <xf numFmtId="38" fontId="27" fillId="44" borderId="1" xfId="29" applyFont="1" applyFill="1" applyBorder="1" applyAlignment="1">
      <alignment vertical="center"/>
    </xf>
    <xf numFmtId="38" fontId="27" fillId="44" borderId="33" xfId="29" applyFont="1" applyFill="1" applyBorder="1" applyAlignment="1">
      <alignment vertical="center"/>
    </xf>
    <xf numFmtId="0" fontId="27" fillId="29" borderId="141" xfId="33" applyFont="1" applyFill="1" applyBorder="1" applyAlignment="1">
      <alignment vertical="center" wrapText="1"/>
    </xf>
    <xf numFmtId="38" fontId="36" fillId="55" borderId="1" xfId="29" applyFont="1" applyFill="1" applyBorder="1" applyAlignment="1">
      <alignment vertical="center"/>
    </xf>
    <xf numFmtId="38" fontId="36" fillId="55" borderId="33" xfId="29" applyFont="1" applyFill="1" applyBorder="1" applyAlignment="1">
      <alignment vertical="center"/>
    </xf>
    <xf numFmtId="193" fontId="54" fillId="8" borderId="0" xfId="33" applyNumberFormat="1" applyFont="1" applyFill="1" applyAlignment="1">
      <alignment vertical="center"/>
    </xf>
    <xf numFmtId="0" fontId="27" fillId="9" borderId="52" xfId="33" applyFont="1" applyFill="1" applyBorder="1" applyAlignment="1">
      <alignment vertical="center"/>
    </xf>
    <xf numFmtId="38" fontId="27" fillId="30" borderId="0" xfId="29" applyFont="1" applyFill="1" applyBorder="1" applyAlignment="1">
      <alignment vertical="center"/>
    </xf>
    <xf numFmtId="38" fontId="36" fillId="56" borderId="1" xfId="29" applyFont="1" applyFill="1" applyBorder="1" applyAlignment="1">
      <alignment vertical="center"/>
    </xf>
    <xf numFmtId="38" fontId="36" fillId="56" borderId="33" xfId="29" applyFont="1" applyFill="1" applyBorder="1" applyAlignment="1">
      <alignment vertical="center"/>
    </xf>
    <xf numFmtId="0" fontId="27" fillId="8" borderId="93" xfId="33" applyFont="1" applyFill="1" applyBorder="1" applyAlignment="1">
      <alignment horizontal="left" vertical="center"/>
    </xf>
    <xf numFmtId="0" fontId="27" fillId="8" borderId="111" xfId="33" applyFont="1" applyFill="1" applyBorder="1" applyAlignment="1">
      <alignment horizontal="left" vertical="center"/>
    </xf>
    <xf numFmtId="38" fontId="36" fillId="37" borderId="141" xfId="29" applyFont="1" applyFill="1" applyBorder="1" applyAlignment="1">
      <alignment vertical="center"/>
    </xf>
    <xf numFmtId="38" fontId="36" fillId="4" borderId="11" xfId="29" applyFont="1" applyFill="1" applyBorder="1" applyAlignment="1">
      <alignment vertical="center"/>
    </xf>
    <xf numFmtId="38" fontId="36" fillId="4" borderId="44" xfId="29" applyFont="1" applyFill="1" applyBorder="1" applyAlignment="1">
      <alignment vertical="center"/>
    </xf>
    <xf numFmtId="0" fontId="36" fillId="5" borderId="47" xfId="33" applyFont="1" applyFill="1" applyBorder="1" applyAlignment="1">
      <alignment vertical="center" wrapText="1"/>
    </xf>
    <xf numFmtId="0" fontId="27" fillId="5" borderId="93" xfId="33" applyFont="1" applyFill="1" applyBorder="1" applyAlignment="1">
      <alignment vertical="center"/>
    </xf>
    <xf numFmtId="38" fontId="27" fillId="29" borderId="141" xfId="29" applyFont="1" applyFill="1" applyBorder="1" applyAlignment="1">
      <alignment vertical="center"/>
    </xf>
    <xf numFmtId="38" fontId="27" fillId="0" borderId="45" xfId="29" applyFont="1" applyFill="1" applyBorder="1" applyAlignment="1">
      <alignment vertical="center"/>
    </xf>
    <xf numFmtId="38" fontId="27" fillId="0" borderId="91" xfId="29" applyFont="1" applyFill="1" applyBorder="1" applyAlignment="1">
      <alignment vertical="center"/>
    </xf>
    <xf numFmtId="0" fontId="27" fillId="8" borderId="112" xfId="33" applyFont="1" applyFill="1" applyBorder="1" applyAlignment="1">
      <alignment vertical="center" wrapText="1"/>
    </xf>
    <xf numFmtId="38" fontId="54" fillId="8" borderId="0" xfId="33" applyNumberFormat="1" applyFont="1" applyFill="1" applyAlignment="1">
      <alignment vertical="center"/>
    </xf>
    <xf numFmtId="0" fontId="36" fillId="23" borderId="44" xfId="33" applyFont="1" applyFill="1" applyBorder="1" applyAlignment="1">
      <alignment vertical="center"/>
    </xf>
    <xf numFmtId="0" fontId="36" fillId="25" borderId="21" xfId="33" applyFont="1" applyFill="1" applyBorder="1" applyAlignment="1">
      <alignment vertical="center" wrapText="1"/>
    </xf>
    <xf numFmtId="0" fontId="36" fillId="41" borderId="47" xfId="33" applyFont="1" applyFill="1" applyBorder="1" applyAlignment="1">
      <alignment vertical="center" wrapText="1"/>
    </xf>
    <xf numFmtId="38" fontId="36" fillId="41" borderId="1" xfId="29" applyFont="1" applyFill="1" applyBorder="1" applyAlignment="1">
      <alignment vertical="center"/>
    </xf>
    <xf numFmtId="0" fontId="27" fillId="5" borderId="18" xfId="33" applyFont="1" applyFill="1" applyBorder="1" applyAlignment="1">
      <alignment vertical="center"/>
    </xf>
    <xf numFmtId="0" fontId="36" fillId="42" borderId="93" xfId="33" applyFont="1" applyFill="1" applyBorder="1" applyAlignment="1">
      <alignment vertical="center" wrapText="1"/>
    </xf>
    <xf numFmtId="0" fontId="36" fillId="12" borderId="37" xfId="33" applyFont="1" applyFill="1" applyBorder="1" applyAlignment="1">
      <alignment vertical="center"/>
    </xf>
    <xf numFmtId="0" fontId="36" fillId="12" borderId="38" xfId="33" applyFont="1" applyFill="1" applyBorder="1" applyAlignment="1">
      <alignment vertical="center" wrapText="1"/>
    </xf>
    <xf numFmtId="0" fontId="27" fillId="59" borderId="0" xfId="33" applyFont="1" applyFill="1" applyAlignment="1">
      <alignment vertical="center"/>
    </xf>
    <xf numFmtId="38" fontId="27" fillId="37" borderId="141" xfId="29" applyFont="1" applyFill="1" applyBorder="1" applyAlignment="1">
      <alignment horizontal="right" vertical="center"/>
    </xf>
    <xf numFmtId="0" fontId="27" fillId="12" borderId="18" xfId="33" applyFont="1" applyFill="1" applyBorder="1" applyAlignment="1">
      <alignment vertical="center"/>
    </xf>
    <xf numFmtId="0" fontId="27" fillId="50" borderId="138" xfId="33" applyFont="1" applyFill="1" applyBorder="1" applyAlignment="1">
      <alignment vertical="center"/>
    </xf>
    <xf numFmtId="38" fontId="36" fillId="27" borderId="66" xfId="29" applyFont="1" applyFill="1" applyBorder="1" applyAlignment="1">
      <alignment vertical="center"/>
    </xf>
    <xf numFmtId="38" fontId="36" fillId="27" borderId="164" xfId="29" applyFont="1" applyFill="1" applyBorder="1" applyAlignment="1">
      <alignment vertical="center"/>
    </xf>
    <xf numFmtId="0" fontId="27" fillId="43" borderId="52" xfId="33" applyFont="1" applyFill="1" applyBorder="1" applyAlignment="1">
      <alignment vertical="center"/>
    </xf>
    <xf numFmtId="0" fontId="27" fillId="43" borderId="4" xfId="33" applyFont="1" applyFill="1" applyBorder="1" applyAlignment="1">
      <alignment vertical="center"/>
    </xf>
    <xf numFmtId="38" fontId="27" fillId="29" borderId="146" xfId="29" applyFont="1" applyFill="1" applyBorder="1" applyAlignment="1">
      <alignment vertical="center"/>
    </xf>
    <xf numFmtId="0" fontId="27" fillId="0" borderId="82" xfId="33" applyFont="1" applyBorder="1" applyAlignment="1">
      <alignment vertical="center"/>
    </xf>
    <xf numFmtId="0" fontId="27" fillId="0" borderId="123" xfId="33" applyFont="1" applyBorder="1" applyAlignment="1">
      <alignment vertical="center"/>
    </xf>
    <xf numFmtId="0" fontId="27" fillId="8" borderId="82" xfId="33" applyFont="1" applyFill="1" applyBorder="1" applyAlignment="1">
      <alignment vertical="center"/>
    </xf>
    <xf numFmtId="38" fontId="36" fillId="0" borderId="53" xfId="29" applyFont="1" applyFill="1" applyBorder="1" applyAlignment="1">
      <alignment vertical="center"/>
    </xf>
    <xf numFmtId="38" fontId="36" fillId="0" borderId="143" xfId="29" applyFont="1" applyFill="1" applyBorder="1" applyAlignment="1">
      <alignment vertical="center"/>
    </xf>
    <xf numFmtId="0" fontId="27" fillId="29" borderId="0" xfId="33" applyFont="1" applyFill="1" applyAlignment="1">
      <alignment horizontal="center" vertical="center" wrapText="1"/>
    </xf>
    <xf numFmtId="0" fontId="27" fillId="29" borderId="9" xfId="33" applyFont="1" applyFill="1" applyBorder="1" applyAlignment="1">
      <alignment vertical="center"/>
    </xf>
    <xf numFmtId="177" fontId="27" fillId="29" borderId="9" xfId="33" applyNumberFormat="1" applyFont="1" applyFill="1" applyBorder="1" applyAlignment="1">
      <alignment vertical="center"/>
    </xf>
    <xf numFmtId="185" fontId="27" fillId="29" borderId="0" xfId="33" applyNumberFormat="1" applyFont="1" applyFill="1" applyAlignment="1">
      <alignment vertical="center"/>
    </xf>
    <xf numFmtId="10" fontId="27" fillId="29" borderId="0" xfId="33" applyNumberFormat="1" applyFont="1" applyFill="1" applyAlignment="1">
      <alignment vertical="center"/>
    </xf>
    <xf numFmtId="207" fontId="27" fillId="8" borderId="4" xfId="33" applyNumberFormat="1" applyFont="1" applyFill="1" applyBorder="1" applyAlignment="1">
      <alignment vertical="center"/>
    </xf>
    <xf numFmtId="0" fontId="27" fillId="8" borderId="0" xfId="33" applyFont="1" applyFill="1" applyAlignment="1">
      <alignment horizontal="left" vertical="center"/>
    </xf>
    <xf numFmtId="0" fontId="27" fillId="8" borderId="0" xfId="33" applyFont="1" applyFill="1" applyAlignment="1">
      <alignment horizontal="right" vertical="center"/>
    </xf>
    <xf numFmtId="0" fontId="27" fillId="8" borderId="7" xfId="33" applyFont="1" applyFill="1" applyBorder="1" applyAlignment="1">
      <alignment horizontal="right" vertical="center"/>
    </xf>
    <xf numFmtId="0" fontId="27" fillId="29" borderId="0" xfId="33" applyFont="1" applyFill="1" applyAlignment="1">
      <alignment horizontal="right" vertical="center"/>
    </xf>
    <xf numFmtId="0" fontId="27" fillId="40" borderId="42" xfId="33" applyFont="1" applyFill="1" applyBorder="1" applyAlignment="1">
      <alignment vertical="center"/>
    </xf>
    <xf numFmtId="0" fontId="27" fillId="40" borderId="142" xfId="33" applyFont="1" applyFill="1" applyBorder="1" applyAlignment="1">
      <alignment vertical="center"/>
    </xf>
    <xf numFmtId="0" fontId="27" fillId="40" borderId="38" xfId="33" applyFont="1" applyFill="1" applyBorder="1" applyAlignment="1">
      <alignment horizontal="center" vertical="center" wrapText="1"/>
    </xf>
    <xf numFmtId="0" fontId="28" fillId="40" borderId="39" xfId="33" applyFont="1" applyFill="1" applyBorder="1" applyAlignment="1">
      <alignment horizontal="center" vertical="center"/>
    </xf>
    <xf numFmtId="0" fontId="28" fillId="40" borderId="77" xfId="33" applyFont="1" applyFill="1" applyBorder="1" applyAlignment="1">
      <alignment horizontal="center" vertical="center"/>
    </xf>
    <xf numFmtId="0" fontId="28" fillId="40" borderId="40" xfId="33" applyFont="1" applyFill="1" applyBorder="1" applyAlignment="1">
      <alignment horizontal="center" vertical="center"/>
    </xf>
    <xf numFmtId="177" fontId="27" fillId="8" borderId="0" xfId="33" applyNumberFormat="1" applyFont="1" applyFill="1" applyAlignment="1">
      <alignment horizontal="center" vertical="center"/>
    </xf>
    <xf numFmtId="177" fontId="27" fillId="8" borderId="48" xfId="33" applyNumberFormat="1" applyFont="1" applyFill="1" applyBorder="1" applyAlignment="1">
      <alignment vertical="center"/>
    </xf>
    <xf numFmtId="0" fontId="27" fillId="8" borderId="121" xfId="33" applyFont="1" applyFill="1" applyBorder="1" applyAlignment="1">
      <alignment vertical="center"/>
    </xf>
    <xf numFmtId="177" fontId="28" fillId="8" borderId="21" xfId="33" applyNumberFormat="1" applyFont="1" applyFill="1" applyBorder="1" applyAlignment="1">
      <alignment horizontal="right" vertical="center"/>
    </xf>
    <xf numFmtId="176" fontId="28" fillId="30" borderId="1" xfId="33" applyNumberFormat="1" applyFont="1" applyFill="1" applyBorder="1" applyAlignment="1">
      <alignment vertical="center"/>
    </xf>
    <xf numFmtId="176" fontId="28" fillId="30" borderId="33" xfId="33" applyNumberFormat="1" applyFont="1" applyFill="1" applyBorder="1" applyAlignment="1">
      <alignment vertical="center"/>
    </xf>
    <xf numFmtId="176" fontId="28" fillId="30" borderId="3" xfId="33" applyNumberFormat="1" applyFont="1" applyFill="1" applyBorder="1" applyAlignment="1">
      <alignment vertical="center"/>
    </xf>
    <xf numFmtId="177" fontId="28" fillId="29" borderId="0" xfId="33" applyNumberFormat="1" applyFont="1" applyFill="1" applyAlignment="1">
      <alignment vertical="center"/>
    </xf>
    <xf numFmtId="0" fontId="28" fillId="8" borderId="54" xfId="33" applyFont="1" applyFill="1" applyBorder="1" applyAlignment="1">
      <alignment vertical="center"/>
    </xf>
    <xf numFmtId="177" fontId="27" fillId="8" borderId="96" xfId="33" applyNumberFormat="1" applyFont="1" applyFill="1" applyBorder="1" applyAlignment="1">
      <alignment vertical="center"/>
    </xf>
    <xf numFmtId="198" fontId="28" fillId="8" borderId="21" xfId="29" applyNumberFormat="1" applyFont="1" applyFill="1" applyBorder="1" applyAlignment="1" applyProtection="1">
      <alignment horizontal="right" vertical="center"/>
    </xf>
    <xf numFmtId="0" fontId="28" fillId="8" borderId="97" xfId="33" applyFont="1" applyFill="1" applyBorder="1" applyAlignment="1">
      <alignment vertical="center"/>
    </xf>
    <xf numFmtId="177" fontId="27" fillId="0" borderId="96" xfId="33" applyNumberFormat="1" applyFont="1" applyBorder="1" applyAlignment="1">
      <alignment vertical="center"/>
    </xf>
    <xf numFmtId="0" fontId="27" fillId="8" borderId="153" xfId="33" applyFont="1" applyFill="1" applyBorder="1" applyAlignment="1">
      <alignment vertical="center"/>
    </xf>
    <xf numFmtId="177" fontId="28" fillId="30" borderId="1" xfId="33" applyNumberFormat="1" applyFont="1" applyFill="1" applyBorder="1" applyAlignment="1">
      <alignment vertical="center"/>
    </xf>
    <xf numFmtId="177" fontId="28" fillId="30" borderId="33" xfId="33" applyNumberFormat="1" applyFont="1" applyFill="1" applyBorder="1" applyAlignment="1">
      <alignment vertical="center"/>
    </xf>
    <xf numFmtId="177" fontId="28" fillId="30" borderId="3" xfId="33" applyNumberFormat="1" applyFont="1" applyFill="1" applyBorder="1" applyAlignment="1">
      <alignment vertical="center"/>
    </xf>
    <xf numFmtId="0" fontId="28" fillId="8" borderId="78" xfId="33" applyFont="1" applyFill="1" applyBorder="1" applyAlignment="1">
      <alignment vertical="center"/>
    </xf>
    <xf numFmtId="0" fontId="27" fillId="8" borderId="97" xfId="33" applyFont="1" applyFill="1" applyBorder="1" applyAlignment="1">
      <alignment vertical="center"/>
    </xf>
    <xf numFmtId="0" fontId="27" fillId="8" borderId="5" xfId="33" applyFont="1" applyFill="1" applyBorder="1" applyAlignment="1">
      <alignment vertical="center"/>
    </xf>
    <xf numFmtId="0" fontId="28" fillId="8" borderId="122" xfId="33" applyFont="1" applyFill="1" applyBorder="1" applyAlignment="1">
      <alignment vertical="center"/>
    </xf>
    <xf numFmtId="177" fontId="27" fillId="8" borderId="121" xfId="33" applyNumberFormat="1" applyFont="1" applyFill="1" applyBorder="1" applyAlignment="1">
      <alignment vertical="center"/>
    </xf>
    <xf numFmtId="177" fontId="28" fillId="8" borderId="21" xfId="33" applyNumberFormat="1" applyFont="1" applyFill="1" applyBorder="1" applyAlignment="1">
      <alignment vertical="center"/>
    </xf>
    <xf numFmtId="177" fontId="27" fillId="8" borderId="54" xfId="33" applyNumberFormat="1" applyFont="1" applyFill="1" applyBorder="1" applyAlignment="1">
      <alignment vertical="center"/>
    </xf>
    <xf numFmtId="0" fontId="27" fillId="8" borderId="121" xfId="33" applyFont="1" applyFill="1" applyBorder="1" applyAlignment="1">
      <alignment vertical="center" wrapText="1"/>
    </xf>
    <xf numFmtId="176" fontId="27" fillId="8" borderId="79" xfId="33" applyNumberFormat="1" applyFont="1" applyFill="1" applyBorder="1" applyAlignment="1">
      <alignment horizontal="center" vertical="center" wrapText="1"/>
    </xf>
    <xf numFmtId="0" fontId="27" fillId="8" borderId="96" xfId="33" applyFont="1" applyFill="1" applyBorder="1" applyAlignment="1">
      <alignment vertical="center"/>
    </xf>
    <xf numFmtId="0" fontId="28" fillId="8" borderId="121" xfId="33" applyFont="1" applyFill="1" applyBorder="1" applyAlignment="1">
      <alignment vertical="center"/>
    </xf>
    <xf numFmtId="177" fontId="27" fillId="8" borderId="59" xfId="33" applyNumberFormat="1" applyFont="1" applyFill="1" applyBorder="1" applyAlignment="1">
      <alignment vertical="center"/>
    </xf>
    <xf numFmtId="0" fontId="28" fillId="8" borderId="89" xfId="33" applyFont="1" applyFill="1" applyBorder="1" applyAlignment="1">
      <alignment vertical="center"/>
    </xf>
    <xf numFmtId="177" fontId="27" fillId="8" borderId="154" xfId="33" applyNumberFormat="1" applyFont="1" applyFill="1" applyBorder="1" applyAlignment="1">
      <alignment vertical="center"/>
    </xf>
    <xf numFmtId="0" fontId="27" fillId="8" borderId="155" xfId="33" applyFont="1" applyFill="1" applyBorder="1" applyAlignment="1">
      <alignment vertical="center"/>
    </xf>
    <xf numFmtId="177" fontId="28" fillId="8" borderId="93" xfId="33" applyNumberFormat="1" applyFont="1" applyFill="1" applyBorder="1" applyAlignment="1">
      <alignment horizontal="right" vertical="center"/>
    </xf>
    <xf numFmtId="183" fontId="28" fillId="30" borderId="52" xfId="33" applyNumberFormat="1" applyFont="1" applyFill="1" applyBorder="1" applyAlignment="1">
      <alignment vertical="center"/>
    </xf>
    <xf numFmtId="177" fontId="28" fillId="30" borderId="52" xfId="33" applyNumberFormat="1" applyFont="1" applyFill="1" applyBorder="1" applyAlignment="1">
      <alignment vertical="center"/>
    </xf>
    <xf numFmtId="183" fontId="28" fillId="30" borderId="20" xfId="33" applyNumberFormat="1" applyFont="1" applyFill="1" applyBorder="1" applyAlignment="1">
      <alignment vertical="center"/>
    </xf>
    <xf numFmtId="183" fontId="28" fillId="30" borderId="62" xfId="33" applyNumberFormat="1" applyFont="1" applyFill="1" applyBorder="1" applyAlignment="1">
      <alignment vertical="center"/>
    </xf>
    <xf numFmtId="183" fontId="28" fillId="30" borderId="120" xfId="33" applyNumberFormat="1" applyFont="1" applyFill="1" applyBorder="1" applyAlignment="1">
      <alignment vertical="center"/>
    </xf>
    <xf numFmtId="183" fontId="28" fillId="30" borderId="152" xfId="33" applyNumberFormat="1" applyFont="1" applyFill="1" applyBorder="1" applyAlignment="1">
      <alignment vertical="center"/>
    </xf>
    <xf numFmtId="177" fontId="27" fillId="20" borderId="7" xfId="33" applyNumberFormat="1" applyFont="1" applyFill="1" applyBorder="1" applyAlignment="1">
      <alignment vertical="center"/>
    </xf>
    <xf numFmtId="0" fontId="27" fillId="20" borderId="82" xfId="33" applyFont="1" applyFill="1" applyBorder="1" applyAlignment="1">
      <alignment vertical="center"/>
    </xf>
    <xf numFmtId="0" fontId="27" fillId="20" borderId="123" xfId="33" applyFont="1" applyFill="1" applyBorder="1" applyAlignment="1">
      <alignment vertical="center"/>
    </xf>
    <xf numFmtId="0" fontId="27" fillId="20" borderId="72" xfId="33" applyFont="1" applyFill="1" applyBorder="1" applyAlignment="1">
      <alignment vertical="center"/>
    </xf>
    <xf numFmtId="176" fontId="28" fillId="20" borderId="53" xfId="33" applyNumberFormat="1" applyFont="1" applyFill="1" applyBorder="1" applyAlignment="1">
      <alignment vertical="center"/>
    </xf>
    <xf numFmtId="176" fontId="28" fillId="20" borderId="143" xfId="33" applyNumberFormat="1" applyFont="1" applyFill="1" applyBorder="1" applyAlignment="1">
      <alignment vertical="center"/>
    </xf>
    <xf numFmtId="187" fontId="28" fillId="20" borderId="123" xfId="29" applyNumberFormat="1" applyFont="1" applyFill="1" applyBorder="1" applyAlignment="1">
      <alignment vertical="center"/>
    </xf>
    <xf numFmtId="187" fontId="28" fillId="20" borderId="144" xfId="29" applyNumberFormat="1" applyFont="1" applyFill="1" applyBorder="1" applyAlignment="1">
      <alignment vertical="center"/>
    </xf>
    <xf numFmtId="0" fontId="28" fillId="8" borderId="0" xfId="33" applyFont="1" applyFill="1" applyAlignment="1">
      <alignment horizontal="left" vertical="center"/>
    </xf>
    <xf numFmtId="176" fontId="27" fillId="8" borderId="0" xfId="33" applyNumberFormat="1" applyFont="1" applyFill="1" applyAlignment="1">
      <alignment horizontal="center" vertical="center"/>
    </xf>
    <xf numFmtId="177" fontId="28" fillId="8" borderId="0" xfId="33" applyNumberFormat="1" applyFont="1" applyFill="1" applyAlignment="1">
      <alignment horizontal="right" vertical="center"/>
    </xf>
    <xf numFmtId="0" fontId="28" fillId="8" borderId="0" xfId="33" applyFont="1" applyFill="1" applyAlignment="1">
      <alignment horizontal="center" vertical="center"/>
    </xf>
    <xf numFmtId="176" fontId="54" fillId="8" borderId="0" xfId="33" applyNumberFormat="1" applyFont="1" applyFill="1" applyAlignment="1">
      <alignment horizontal="center" vertical="center"/>
    </xf>
    <xf numFmtId="196" fontId="27" fillId="8" borderId="0" xfId="33" applyNumberFormat="1" applyFont="1" applyFill="1" applyAlignment="1">
      <alignment vertical="center"/>
    </xf>
    <xf numFmtId="0" fontId="27" fillId="5" borderId="96" xfId="33" applyFont="1" applyFill="1" applyBorder="1" applyAlignment="1">
      <alignment vertical="center"/>
    </xf>
    <xf numFmtId="177" fontId="27" fillId="40" borderId="48" xfId="33" applyNumberFormat="1" applyFont="1" applyFill="1" applyBorder="1" applyAlignment="1">
      <alignment vertical="center"/>
    </xf>
    <xf numFmtId="0" fontId="27" fillId="5" borderId="79" xfId="33" applyFont="1" applyFill="1" applyBorder="1" applyAlignment="1">
      <alignment horizontal="center" vertical="center"/>
    </xf>
    <xf numFmtId="177" fontId="51" fillId="8" borderId="0" xfId="33" applyNumberFormat="1" applyFont="1" applyFill="1" applyAlignment="1">
      <alignment vertical="center"/>
    </xf>
    <xf numFmtId="0" fontId="28" fillId="8" borderId="151" xfId="33" applyFont="1" applyFill="1" applyBorder="1" applyAlignment="1">
      <alignment vertical="center"/>
    </xf>
    <xf numFmtId="176" fontId="27" fillId="8" borderId="79" xfId="33" applyNumberFormat="1" applyFont="1" applyFill="1" applyBorder="1" applyAlignment="1">
      <alignment horizontal="center" vertical="center"/>
    </xf>
    <xf numFmtId="198" fontId="27" fillId="39" borderId="21" xfId="29" applyNumberFormat="1" applyFont="1" applyFill="1" applyBorder="1" applyAlignment="1">
      <alignment horizontal="right" vertical="center"/>
    </xf>
    <xf numFmtId="0" fontId="28" fillId="8" borderId="52" xfId="33" applyFont="1" applyFill="1" applyBorder="1" applyAlignment="1">
      <alignment vertical="center"/>
    </xf>
    <xf numFmtId="0" fontId="51" fillId="8" borderId="0" xfId="33" applyFont="1" applyFill="1" applyAlignment="1">
      <alignment horizontal="left" vertical="center"/>
    </xf>
    <xf numFmtId="179" fontId="51" fillId="8" borderId="0" xfId="33" applyNumberFormat="1" applyFont="1" applyFill="1" applyAlignment="1">
      <alignment vertical="center"/>
    </xf>
    <xf numFmtId="0" fontId="28" fillId="8" borderId="32" xfId="33" applyFont="1" applyFill="1" applyBorder="1" applyAlignment="1">
      <alignment vertical="center"/>
    </xf>
    <xf numFmtId="49" fontId="51" fillId="8" borderId="0" xfId="33" applyNumberFormat="1" applyFont="1" applyFill="1" applyAlignment="1">
      <alignment horizontal="left" vertical="center"/>
    </xf>
    <xf numFmtId="179" fontId="51" fillId="8" borderId="0" xfId="26" applyNumberFormat="1" applyFont="1" applyFill="1" applyBorder="1" applyAlignment="1">
      <alignment vertical="center"/>
    </xf>
    <xf numFmtId="0" fontId="28" fillId="8" borderId="96" xfId="33" applyFont="1" applyFill="1" applyBorder="1" applyAlignment="1">
      <alignment vertical="center"/>
    </xf>
    <xf numFmtId="0" fontId="27" fillId="8" borderId="0" xfId="33" applyFont="1" applyFill="1" applyAlignment="1">
      <alignment horizontal="center" vertical="center" wrapText="1"/>
    </xf>
    <xf numFmtId="176" fontId="28" fillId="8" borderId="0" xfId="33" applyNumberFormat="1" applyFont="1" applyFill="1" applyAlignment="1">
      <alignment horizontal="center" vertical="center"/>
    </xf>
    <xf numFmtId="177" fontId="28" fillId="8" borderId="0" xfId="33" applyNumberFormat="1" applyFont="1" applyFill="1" applyAlignment="1">
      <alignment vertical="center"/>
    </xf>
    <xf numFmtId="0" fontId="28" fillId="8" borderId="44" xfId="33" applyFont="1" applyFill="1" applyBorder="1" applyAlignment="1">
      <alignment vertical="center"/>
    </xf>
    <xf numFmtId="177" fontId="27" fillId="8" borderId="52" xfId="33" applyNumberFormat="1" applyFont="1" applyFill="1" applyBorder="1" applyAlignment="1">
      <alignment vertical="center"/>
    </xf>
    <xf numFmtId="177" fontId="27" fillId="8" borderId="20" xfId="33" applyNumberFormat="1" applyFont="1" applyFill="1" applyBorder="1" applyAlignment="1">
      <alignment vertical="center"/>
    </xf>
    <xf numFmtId="10" fontId="51" fillId="8" borderId="0" xfId="26" applyNumberFormat="1" applyFont="1" applyFill="1" applyBorder="1" applyAlignment="1">
      <alignment vertical="center"/>
    </xf>
    <xf numFmtId="176" fontId="27" fillId="8" borderId="0" xfId="33" applyNumberFormat="1" applyFont="1" applyFill="1" applyAlignment="1">
      <alignment horizontal="center" vertical="center" wrapText="1"/>
    </xf>
    <xf numFmtId="177" fontId="28" fillId="8" borderId="0" xfId="33" applyNumberFormat="1" applyFont="1" applyFill="1" applyAlignment="1">
      <alignment horizontal="center" vertical="center"/>
    </xf>
    <xf numFmtId="177" fontId="27" fillId="8" borderId="62" xfId="33" applyNumberFormat="1" applyFont="1" applyFill="1" applyBorder="1" applyAlignment="1">
      <alignment vertical="center"/>
    </xf>
    <xf numFmtId="198" fontId="27" fillId="39" borderId="9" xfId="29" applyNumberFormat="1" applyFont="1" applyFill="1" applyBorder="1" applyAlignment="1">
      <alignment horizontal="right" vertical="center"/>
    </xf>
    <xf numFmtId="210" fontId="27" fillId="8" borderId="9" xfId="26" applyNumberFormat="1" applyFont="1" applyFill="1" applyBorder="1" applyAlignment="1">
      <alignment horizontal="right" vertical="center"/>
    </xf>
    <xf numFmtId="204" fontId="27" fillId="8" borderId="9" xfId="26" applyNumberFormat="1" applyFont="1" applyFill="1" applyBorder="1" applyAlignment="1">
      <alignment horizontal="right" vertical="center"/>
    </xf>
    <xf numFmtId="190" fontId="27" fillId="8" borderId="9" xfId="26" applyNumberFormat="1" applyFont="1" applyFill="1" applyBorder="1" applyAlignment="1">
      <alignment horizontal="right" vertical="center"/>
    </xf>
    <xf numFmtId="204" fontId="27" fillId="29" borderId="0" xfId="26" applyNumberFormat="1" applyFont="1" applyFill="1" applyBorder="1" applyAlignment="1">
      <alignment horizontal="right" vertical="center"/>
    </xf>
    <xf numFmtId="0" fontId="27" fillId="8" borderId="83" xfId="33" applyFont="1" applyFill="1" applyBorder="1" applyAlignment="1">
      <alignment horizontal="left" vertical="center"/>
    </xf>
    <xf numFmtId="177" fontId="27" fillId="8" borderId="115" xfId="33" applyNumberFormat="1" applyFont="1" applyFill="1" applyBorder="1" applyAlignment="1">
      <alignment vertical="center"/>
    </xf>
    <xf numFmtId="176" fontId="27" fillId="8" borderId="81" xfId="33" applyNumberFormat="1" applyFont="1" applyFill="1" applyBorder="1" applyAlignment="1">
      <alignment horizontal="centerContinuous" vertical="center"/>
    </xf>
    <xf numFmtId="0" fontId="27" fillId="8" borderId="32" xfId="33" applyFont="1" applyFill="1" applyBorder="1" applyAlignment="1">
      <alignment horizontal="left" vertical="center"/>
    </xf>
    <xf numFmtId="0" fontId="27" fillId="8" borderId="98" xfId="33" applyFont="1" applyFill="1" applyBorder="1" applyAlignment="1">
      <alignment horizontal="centerContinuous" vertical="center"/>
    </xf>
    <xf numFmtId="198" fontId="27" fillId="39" borderId="47" xfId="29" applyNumberFormat="1" applyFont="1" applyFill="1" applyBorder="1" applyAlignment="1">
      <alignment horizontal="right" vertical="center"/>
    </xf>
    <xf numFmtId="205" fontId="27" fillId="8" borderId="71" xfId="26" applyNumberFormat="1" applyFont="1" applyFill="1" applyBorder="1" applyAlignment="1">
      <alignment horizontal="right" vertical="center"/>
    </xf>
    <xf numFmtId="203" fontId="45" fillId="8" borderId="0" xfId="33" applyNumberFormat="1" applyFont="1" applyFill="1" applyAlignment="1">
      <alignment vertical="center"/>
    </xf>
    <xf numFmtId="202" fontId="45" fillId="8" borderId="0" xfId="33" applyNumberFormat="1" applyFont="1" applyFill="1" applyAlignment="1">
      <alignment vertical="center"/>
    </xf>
    <xf numFmtId="201" fontId="45" fillId="8" borderId="0" xfId="33" applyNumberFormat="1" applyFont="1" applyFill="1" applyAlignment="1">
      <alignment vertical="center"/>
    </xf>
    <xf numFmtId="0" fontId="45" fillId="8" borderId="0" xfId="33" applyFont="1" applyFill="1" applyAlignment="1">
      <alignment vertical="center"/>
    </xf>
    <xf numFmtId="190" fontId="27" fillId="39" borderId="1" xfId="26" applyNumberFormat="1" applyFont="1" applyFill="1" applyBorder="1" applyAlignment="1">
      <alignment horizontal="right" vertical="center"/>
    </xf>
    <xf numFmtId="190" fontId="27" fillId="24" borderId="1" xfId="26" applyNumberFormat="1" applyFont="1" applyFill="1" applyBorder="1" applyAlignment="1">
      <alignment horizontal="right" vertical="center"/>
    </xf>
    <xf numFmtId="190" fontId="27" fillId="8" borderId="1" xfId="33" applyNumberFormat="1" applyFont="1" applyFill="1" applyBorder="1" applyAlignment="1">
      <alignment vertical="center"/>
    </xf>
    <xf numFmtId="190" fontId="27" fillId="29" borderId="0" xfId="33" applyNumberFormat="1" applyFont="1" applyFill="1" applyAlignment="1">
      <alignment vertical="center"/>
    </xf>
    <xf numFmtId="190" fontId="27" fillId="39" borderId="9" xfId="26" applyNumberFormat="1" applyFont="1" applyFill="1" applyBorder="1" applyAlignment="1">
      <alignment horizontal="right" vertical="center"/>
    </xf>
    <xf numFmtId="190" fontId="27" fillId="24" borderId="9" xfId="26" applyNumberFormat="1" applyFont="1" applyFill="1" applyBorder="1" applyAlignment="1">
      <alignment horizontal="right" vertical="center"/>
    </xf>
    <xf numFmtId="190" fontId="27" fillId="8" borderId="62" xfId="26" applyNumberFormat="1" applyFont="1" applyFill="1" applyBorder="1" applyAlignment="1">
      <alignment horizontal="right" vertical="center"/>
    </xf>
    <xf numFmtId="190" fontId="27" fillId="39" borderId="71" xfId="26" applyNumberFormat="1" applyFont="1" applyFill="1" applyBorder="1" applyAlignment="1">
      <alignment horizontal="right" vertical="center"/>
    </xf>
    <xf numFmtId="190" fontId="27" fillId="24" borderId="71" xfId="26" applyNumberFormat="1" applyFont="1" applyFill="1" applyBorder="1" applyAlignment="1">
      <alignment horizontal="right" vertical="center"/>
    </xf>
    <xf numFmtId="190" fontId="27" fillId="8" borderId="4" xfId="33" applyNumberFormat="1" applyFont="1" applyFill="1" applyBorder="1" applyAlignment="1">
      <alignment vertical="center"/>
    </xf>
    <xf numFmtId="190" fontId="27" fillId="24" borderId="1" xfId="33" applyNumberFormat="1" applyFont="1" applyFill="1" applyBorder="1" applyAlignment="1">
      <alignment vertical="center"/>
    </xf>
    <xf numFmtId="190" fontId="27" fillId="24" borderId="62" xfId="26" applyNumberFormat="1" applyFont="1" applyFill="1" applyBorder="1" applyAlignment="1">
      <alignment horizontal="right" vertical="center"/>
    </xf>
    <xf numFmtId="190" fontId="27" fillId="24" borderId="4" xfId="33" applyNumberFormat="1" applyFont="1" applyFill="1" applyBorder="1" applyAlignment="1">
      <alignment vertical="center"/>
    </xf>
    <xf numFmtId="190" fontId="27" fillId="8" borderId="71" xfId="26" applyNumberFormat="1" applyFont="1" applyFill="1" applyBorder="1" applyAlignment="1">
      <alignment horizontal="right" vertical="center"/>
    </xf>
    <xf numFmtId="179" fontId="27" fillId="8" borderId="0" xfId="26" applyNumberFormat="1" applyFont="1" applyFill="1" applyBorder="1" applyAlignment="1">
      <alignment horizontal="right" vertical="center"/>
    </xf>
    <xf numFmtId="0" fontId="28" fillId="40" borderId="38" xfId="33" applyFont="1" applyFill="1" applyBorder="1" applyAlignment="1">
      <alignment horizontal="center" vertical="center"/>
    </xf>
    <xf numFmtId="177" fontId="27" fillId="8" borderId="5" xfId="33" applyNumberFormat="1" applyFont="1" applyFill="1" applyBorder="1" applyAlignment="1">
      <alignment vertical="center"/>
    </xf>
    <xf numFmtId="177" fontId="27" fillId="8" borderId="1" xfId="33" applyNumberFormat="1" applyFont="1" applyFill="1" applyBorder="1" applyAlignment="1">
      <alignment horizontal="center" vertical="center"/>
    </xf>
    <xf numFmtId="177" fontId="27" fillId="24" borderId="1" xfId="33" applyNumberFormat="1" applyFont="1" applyFill="1" applyBorder="1" applyAlignment="1">
      <alignment vertical="center"/>
    </xf>
    <xf numFmtId="176" fontId="27" fillId="8" borderId="33" xfId="33" applyNumberFormat="1" applyFont="1" applyFill="1" applyBorder="1" applyAlignment="1">
      <alignment vertical="center"/>
    </xf>
    <xf numFmtId="176" fontId="27" fillId="8" borderId="3" xfId="33" applyNumberFormat="1" applyFont="1" applyFill="1" applyBorder="1" applyAlignment="1">
      <alignment vertical="center"/>
    </xf>
    <xf numFmtId="177" fontId="27" fillId="8" borderId="130" xfId="33" applyNumberFormat="1" applyFont="1" applyFill="1" applyBorder="1" applyAlignment="1">
      <alignment horizontal="left" vertical="center"/>
    </xf>
    <xf numFmtId="0" fontId="27" fillId="8" borderId="84" xfId="33" applyFont="1" applyFill="1" applyBorder="1" applyAlignment="1">
      <alignment vertical="center"/>
    </xf>
    <xf numFmtId="177" fontId="27" fillId="8" borderId="128" xfId="33" applyNumberFormat="1" applyFont="1" applyFill="1" applyBorder="1" applyAlignment="1">
      <alignment horizontal="center" vertical="center"/>
    </xf>
    <xf numFmtId="177" fontId="27" fillId="8" borderId="11" xfId="33" applyNumberFormat="1" applyFont="1" applyFill="1" applyBorder="1" applyAlignment="1">
      <alignment horizontal="center" vertical="center"/>
    </xf>
    <xf numFmtId="177" fontId="27" fillId="24" borderId="11" xfId="33" applyNumberFormat="1" applyFont="1" applyFill="1" applyBorder="1" applyAlignment="1">
      <alignment vertical="center"/>
    </xf>
    <xf numFmtId="177" fontId="27" fillId="8" borderId="11" xfId="33" applyNumberFormat="1" applyFont="1" applyFill="1" applyBorder="1" applyAlignment="1">
      <alignment vertical="center"/>
    </xf>
    <xf numFmtId="177" fontId="27" fillId="8" borderId="44" xfId="33" applyNumberFormat="1" applyFont="1" applyFill="1" applyBorder="1" applyAlignment="1">
      <alignment vertical="center"/>
    </xf>
    <xf numFmtId="177" fontId="27" fillId="8" borderId="176" xfId="33" applyNumberFormat="1" applyFont="1" applyFill="1" applyBorder="1" applyAlignment="1">
      <alignment vertical="center"/>
    </xf>
    <xf numFmtId="177" fontId="27" fillId="20" borderId="41" xfId="33" applyNumberFormat="1" applyFont="1" applyFill="1" applyBorder="1" applyAlignment="1">
      <alignment horizontal="left" vertical="center"/>
    </xf>
    <xf numFmtId="0" fontId="27" fillId="20" borderId="7" xfId="33" applyFont="1" applyFill="1" applyBorder="1" applyAlignment="1">
      <alignment vertical="center"/>
    </xf>
    <xf numFmtId="177" fontId="27" fillId="20" borderId="129" xfId="33" applyNumberFormat="1" applyFont="1" applyFill="1" applyBorder="1" applyAlignment="1">
      <alignment horizontal="center" vertical="center"/>
    </xf>
    <xf numFmtId="177" fontId="27" fillId="20" borderId="82" xfId="33" applyNumberFormat="1" applyFont="1" applyFill="1" applyBorder="1" applyAlignment="1">
      <alignment vertical="center"/>
    </xf>
    <xf numFmtId="177" fontId="27" fillId="20" borderId="123" xfId="33" applyNumberFormat="1" applyFont="1" applyFill="1" applyBorder="1" applyAlignment="1">
      <alignment vertical="center"/>
    </xf>
    <xf numFmtId="177" fontId="27" fillId="8" borderId="53" xfId="33" applyNumberFormat="1" applyFont="1" applyFill="1" applyBorder="1" applyAlignment="1">
      <alignment horizontal="center" vertical="center"/>
    </xf>
    <xf numFmtId="177" fontId="27" fillId="24" borderId="53" xfId="33" applyNumberFormat="1" applyFont="1" applyFill="1" applyBorder="1" applyAlignment="1">
      <alignment vertical="center"/>
    </xf>
    <xf numFmtId="176" fontId="27" fillId="20" borderId="53" xfId="33" applyNumberFormat="1" applyFont="1" applyFill="1" applyBorder="1" applyAlignment="1">
      <alignment vertical="center"/>
    </xf>
    <xf numFmtId="176" fontId="27" fillId="20" borderId="143" xfId="33" applyNumberFormat="1" applyFont="1" applyFill="1" applyBorder="1" applyAlignment="1">
      <alignment vertical="center"/>
    </xf>
    <xf numFmtId="176" fontId="27" fillId="20" borderId="144" xfId="33" applyNumberFormat="1" applyFont="1" applyFill="1" applyBorder="1" applyAlignment="1">
      <alignment vertical="center"/>
    </xf>
    <xf numFmtId="177" fontId="27" fillId="8" borderId="0" xfId="33" applyNumberFormat="1" applyFont="1" applyFill="1" applyAlignment="1">
      <alignment horizontal="center" vertical="center" wrapText="1"/>
    </xf>
    <xf numFmtId="0" fontId="31" fillId="29" borderId="0" xfId="34" applyFont="1" applyFill="1" applyAlignment="1">
      <alignment vertical="top"/>
    </xf>
    <xf numFmtId="181" fontId="30" fillId="8" borderId="0" xfId="33" applyNumberFormat="1" applyFont="1" applyFill="1" applyAlignment="1">
      <alignment horizontal="left" vertical="top"/>
    </xf>
    <xf numFmtId="0" fontId="27" fillId="29" borderId="0" xfId="34" applyFont="1" applyFill="1" applyAlignment="1">
      <alignment vertical="top"/>
    </xf>
    <xf numFmtId="0" fontId="27" fillId="29" borderId="0" xfId="34" applyFont="1" applyFill="1" applyAlignment="1">
      <alignment horizontal="right" vertical="top"/>
    </xf>
    <xf numFmtId="0" fontId="31" fillId="29" borderId="0" xfId="34" applyFont="1" applyFill="1">
      <alignment vertical="center"/>
    </xf>
    <xf numFmtId="0" fontId="31" fillId="29" borderId="1" xfId="34" applyFont="1" applyFill="1" applyBorder="1" applyAlignment="1">
      <alignment horizontal="center" vertical="center"/>
    </xf>
    <xf numFmtId="38" fontId="31" fillId="29" borderId="33" xfId="29" applyFont="1" applyFill="1" applyBorder="1" applyAlignment="1">
      <alignment horizontal="right" vertical="center"/>
    </xf>
    <xf numFmtId="0" fontId="31" fillId="29" borderId="1" xfId="34" applyFont="1" applyFill="1" applyBorder="1" applyAlignment="1">
      <alignment horizontal="right" vertical="center"/>
    </xf>
    <xf numFmtId="0" fontId="31" fillId="29" borderId="1" xfId="34" applyFont="1" applyFill="1" applyBorder="1" applyAlignment="1">
      <alignment horizontal="center" vertical="top"/>
    </xf>
    <xf numFmtId="0" fontId="31" fillId="29" borderId="33" xfId="34" applyFont="1" applyFill="1" applyBorder="1" applyAlignment="1">
      <alignment horizontal="right" vertical="top"/>
    </xf>
    <xf numFmtId="0" fontId="31" fillId="29" borderId="1" xfId="34" applyFont="1" applyFill="1" applyBorder="1" applyAlignment="1">
      <alignment horizontal="right" vertical="top"/>
    </xf>
    <xf numFmtId="0" fontId="31" fillId="29" borderId="115" xfId="34" applyFont="1" applyFill="1" applyBorder="1">
      <alignment vertical="center"/>
    </xf>
    <xf numFmtId="0" fontId="31" fillId="29" borderId="115" xfId="34" applyFont="1" applyFill="1" applyBorder="1" applyAlignment="1">
      <alignment vertical="center" wrapText="1"/>
    </xf>
    <xf numFmtId="0" fontId="31" fillId="29" borderId="0" xfId="34" applyFont="1" applyFill="1" applyAlignment="1">
      <alignment horizontal="center" vertical="center" wrapText="1"/>
    </xf>
    <xf numFmtId="0" fontId="31" fillId="29" borderId="1" xfId="34" applyFont="1" applyFill="1" applyBorder="1">
      <alignment vertical="center"/>
    </xf>
    <xf numFmtId="0" fontId="31" fillId="29" borderId="20" xfId="34" applyFont="1" applyFill="1" applyBorder="1">
      <alignment vertical="center"/>
    </xf>
    <xf numFmtId="38" fontId="31" fillId="29" borderId="1" xfId="29" applyFont="1" applyFill="1" applyBorder="1">
      <alignment vertical="center"/>
    </xf>
    <xf numFmtId="38" fontId="31" fillId="29" borderId="20" xfId="29" applyFont="1" applyFill="1" applyBorder="1" applyAlignment="1">
      <alignment vertical="center"/>
    </xf>
    <xf numFmtId="38" fontId="31" fillId="29" borderId="0" xfId="29" applyFont="1" applyFill="1" applyBorder="1" applyAlignment="1">
      <alignment vertical="center"/>
    </xf>
    <xf numFmtId="0" fontId="31" fillId="29" borderId="90" xfId="34" applyFont="1" applyFill="1" applyBorder="1">
      <alignment vertical="center"/>
    </xf>
    <xf numFmtId="0" fontId="27" fillId="29" borderId="0" xfId="34" applyFont="1" applyFill="1">
      <alignment vertical="center"/>
    </xf>
    <xf numFmtId="0" fontId="35" fillId="29" borderId="0" xfId="0" applyFont="1" applyFill="1">
      <alignment vertical="center"/>
    </xf>
    <xf numFmtId="0" fontId="19" fillId="9" borderId="44" xfId="33" applyFont="1" applyFill="1" applyBorder="1" applyAlignment="1">
      <alignment vertical="center"/>
    </xf>
    <xf numFmtId="177" fontId="27" fillId="8" borderId="97" xfId="33" applyNumberFormat="1" applyFont="1" applyFill="1" applyBorder="1" applyAlignment="1">
      <alignment horizontal="left" vertical="center"/>
    </xf>
    <xf numFmtId="0" fontId="27" fillId="8" borderId="115" xfId="33" applyFont="1" applyFill="1" applyBorder="1" applyAlignment="1">
      <alignment vertical="center"/>
    </xf>
    <xf numFmtId="177" fontId="27" fillId="8" borderId="178" xfId="33" applyNumberFormat="1" applyFont="1" applyFill="1" applyBorder="1" applyAlignment="1">
      <alignment horizontal="center" vertical="center"/>
    </xf>
    <xf numFmtId="0" fontId="28" fillId="40" borderId="142" xfId="33" applyFont="1" applyFill="1" applyBorder="1" applyAlignment="1">
      <alignment horizontal="left" vertical="center"/>
    </xf>
    <xf numFmtId="0" fontId="19" fillId="4" borderId="44" xfId="33" applyFont="1" applyFill="1" applyBorder="1" applyAlignment="1">
      <alignment vertical="center"/>
    </xf>
    <xf numFmtId="0" fontId="19" fillId="57" borderId="35" xfId="33" applyFont="1" applyFill="1" applyBorder="1" applyAlignment="1">
      <alignment vertical="center"/>
    </xf>
    <xf numFmtId="0" fontId="19" fillId="10" borderId="44" xfId="33" applyFont="1" applyFill="1" applyBorder="1" applyAlignment="1">
      <alignment vertical="center"/>
    </xf>
    <xf numFmtId="0" fontId="19" fillId="47" borderId="44" xfId="33" applyFont="1" applyFill="1" applyBorder="1" applyAlignment="1">
      <alignment vertical="center"/>
    </xf>
    <xf numFmtId="0" fontId="19" fillId="25" borderId="33" xfId="33" applyFont="1" applyFill="1" applyBorder="1" applyAlignment="1">
      <alignment vertical="center"/>
    </xf>
    <xf numFmtId="176" fontId="27" fillId="8" borderId="79" xfId="33" applyNumberFormat="1" applyFont="1" applyFill="1" applyBorder="1" applyAlignment="1">
      <alignment horizontal="right" vertical="center" wrapText="1"/>
    </xf>
    <xf numFmtId="0" fontId="27" fillId="8" borderId="0" xfId="31" applyFont="1" applyFill="1" applyAlignment="1">
      <alignment horizontal="left" wrapText="1"/>
    </xf>
    <xf numFmtId="49" fontId="27" fillId="29" borderId="0" xfId="34" applyNumberFormat="1" applyFont="1" applyFill="1" applyAlignment="1">
      <alignment vertical="top"/>
    </xf>
    <xf numFmtId="0" fontId="27" fillId="29" borderId="0" xfId="34" applyFont="1" applyFill="1" applyAlignment="1">
      <alignment horizontal="left" vertical="top" indent="1"/>
    </xf>
    <xf numFmtId="49" fontId="27" fillId="29" borderId="0" xfId="0" applyNumberFormat="1" applyFont="1" applyFill="1" applyAlignment="1">
      <alignment vertical="top"/>
    </xf>
    <xf numFmtId="0" fontId="27" fillId="29" borderId="0" xfId="0" applyFont="1" applyFill="1" applyAlignment="1">
      <alignment horizontal="left" vertical="top" indent="1"/>
    </xf>
    <xf numFmtId="0" fontId="27" fillId="29" borderId="0" xfId="0" applyFont="1" applyFill="1" applyAlignment="1">
      <alignment vertical="top"/>
    </xf>
    <xf numFmtId="49" fontId="27" fillId="29" borderId="0" xfId="34" applyNumberFormat="1" applyFont="1" applyFill="1">
      <alignment vertical="center"/>
    </xf>
    <xf numFmtId="0" fontId="27" fillId="29" borderId="1" xfId="34" applyFont="1" applyFill="1" applyBorder="1" applyAlignment="1">
      <alignment horizontal="center" vertical="center"/>
    </xf>
    <xf numFmtId="38" fontId="27" fillId="29" borderId="33" xfId="29" applyFont="1" applyFill="1" applyBorder="1" applyAlignment="1">
      <alignment horizontal="right" vertical="center"/>
    </xf>
    <xf numFmtId="0" fontId="27" fillId="29" borderId="1" xfId="34" applyFont="1" applyFill="1" applyBorder="1" applyAlignment="1">
      <alignment horizontal="right" vertical="center"/>
    </xf>
    <xf numFmtId="0" fontId="27" fillId="29" borderId="33" xfId="34" applyFont="1" applyFill="1" applyBorder="1" applyAlignment="1">
      <alignment horizontal="right" vertical="center"/>
    </xf>
    <xf numFmtId="0" fontId="27" fillId="29" borderId="1" xfId="34" applyFont="1" applyFill="1" applyBorder="1">
      <alignment vertical="center"/>
    </xf>
    <xf numFmtId="0" fontId="27" fillId="29" borderId="20" xfId="34" applyFont="1" applyFill="1" applyBorder="1">
      <alignment vertical="center"/>
    </xf>
    <xf numFmtId="38" fontId="27" fillId="29" borderId="1" xfId="29" applyFont="1" applyFill="1" applyBorder="1">
      <alignment vertical="center"/>
    </xf>
    <xf numFmtId="3" fontId="27" fillId="29" borderId="20" xfId="34" applyNumberFormat="1" applyFont="1" applyFill="1" applyBorder="1">
      <alignment vertical="center"/>
    </xf>
    <xf numFmtId="3" fontId="27" fillId="29" borderId="0" xfId="34" applyNumberFormat="1" applyFont="1" applyFill="1">
      <alignment vertical="center"/>
    </xf>
    <xf numFmtId="0" fontId="27" fillId="29" borderId="90" xfId="34" applyFont="1" applyFill="1" applyBorder="1" applyAlignment="1">
      <alignment horizontal="left" vertical="center"/>
    </xf>
    <xf numFmtId="0" fontId="27" fillId="29" borderId="90" xfId="34" applyFont="1" applyFill="1" applyBorder="1" applyAlignment="1">
      <alignment vertical="center" wrapText="1"/>
    </xf>
    <xf numFmtId="0" fontId="27" fillId="29" borderId="0" xfId="34" applyFont="1" applyFill="1" applyAlignment="1">
      <alignment vertical="center" wrapText="1"/>
    </xf>
    <xf numFmtId="0" fontId="27" fillId="29" borderId="0" xfId="0" applyFont="1" applyFill="1" applyAlignment="1">
      <alignment horizontal="justify" vertical="center"/>
    </xf>
    <xf numFmtId="1" fontId="27" fillId="8" borderId="45" xfId="0" applyNumberFormat="1" applyFont="1" applyFill="1" applyBorder="1" applyAlignment="1">
      <alignment horizontal="left" vertical="center" indent="1"/>
    </xf>
    <xf numFmtId="1" fontId="27" fillId="8" borderId="22" xfId="0" applyNumberFormat="1" applyFont="1" applyFill="1" applyBorder="1" applyAlignment="1">
      <alignment horizontal="left" vertical="center" indent="1"/>
    </xf>
    <xf numFmtId="211" fontId="27" fillId="63" borderId="9" xfId="38" applyNumberFormat="1" applyFont="1" applyFill="1" applyBorder="1" applyAlignment="1">
      <alignment vertical="center"/>
    </xf>
    <xf numFmtId="211" fontId="27" fillId="63" borderId="4" xfId="38" applyNumberFormat="1" applyFont="1" applyFill="1" applyBorder="1" applyAlignment="1">
      <alignment vertical="center"/>
    </xf>
    <xf numFmtId="211" fontId="27" fillId="63" borderId="1" xfId="38" applyNumberFormat="1" applyFont="1" applyFill="1" applyBorder="1" applyAlignment="1">
      <alignment vertical="center"/>
    </xf>
    <xf numFmtId="0" fontId="19" fillId="42" borderId="106" xfId="33" applyFont="1" applyFill="1" applyBorder="1" applyAlignment="1">
      <alignment vertical="center"/>
    </xf>
    <xf numFmtId="0" fontId="72" fillId="29" borderId="0" xfId="0" applyFont="1" applyFill="1">
      <alignment vertical="center"/>
    </xf>
    <xf numFmtId="0" fontId="11" fillId="40" borderId="73" xfId="33" applyFont="1" applyFill="1" applyBorder="1" applyAlignment="1">
      <alignment horizontal="center" vertical="center" wrapText="1"/>
    </xf>
    <xf numFmtId="0" fontId="11" fillId="40" borderId="126" xfId="33" applyFont="1" applyFill="1" applyBorder="1" applyAlignment="1">
      <alignment horizontal="center" vertical="center" wrapText="1"/>
    </xf>
    <xf numFmtId="200" fontId="27" fillId="8" borderId="1" xfId="29" applyNumberFormat="1" applyFont="1" applyFill="1" applyBorder="1" applyAlignment="1">
      <alignment horizontal="right" vertical="center"/>
    </xf>
    <xf numFmtId="10" fontId="27" fillId="8" borderId="1" xfId="26" applyNumberFormat="1" applyFont="1" applyFill="1" applyBorder="1" applyAlignment="1">
      <alignment horizontal="right" vertical="center"/>
    </xf>
    <xf numFmtId="0" fontId="27" fillId="64" borderId="90" xfId="0" applyFont="1" applyFill="1" applyBorder="1" applyAlignment="1">
      <alignment horizontal="center" vertical="center" wrapText="1"/>
    </xf>
    <xf numFmtId="0" fontId="11" fillId="29" borderId="0" xfId="0" applyFont="1" applyFill="1">
      <alignment vertical="center"/>
    </xf>
    <xf numFmtId="0" fontId="27" fillId="64" borderId="48" xfId="0" applyFont="1" applyFill="1" applyBorder="1" applyAlignment="1">
      <alignment horizontal="center" vertical="center" wrapText="1"/>
    </xf>
    <xf numFmtId="0" fontId="27" fillId="8" borderId="146" xfId="33" applyFont="1" applyFill="1" applyBorder="1" applyAlignment="1">
      <alignment horizontal="left" vertical="center"/>
    </xf>
    <xf numFmtId="0" fontId="27" fillId="8" borderId="0" xfId="33" applyFont="1" applyFill="1" applyAlignment="1">
      <alignment horizontal="left" vertical="top" wrapText="1"/>
    </xf>
    <xf numFmtId="0" fontId="39" fillId="29" borderId="0" xfId="28" applyFont="1" applyFill="1" applyAlignment="1" applyProtection="1">
      <alignment vertical="center"/>
    </xf>
    <xf numFmtId="0" fontId="75" fillId="29" borderId="0" xfId="34" applyFont="1" applyFill="1" applyAlignment="1">
      <alignment vertical="top"/>
    </xf>
    <xf numFmtId="176" fontId="27" fillId="8" borderId="179" xfId="33" applyNumberFormat="1" applyFont="1" applyFill="1" applyBorder="1" applyAlignment="1">
      <alignment horizontal="center" vertical="center"/>
    </xf>
    <xf numFmtId="176" fontId="27" fillId="8" borderId="179" xfId="33" applyNumberFormat="1" applyFont="1" applyFill="1" applyBorder="1" applyAlignment="1">
      <alignment horizontal="center" vertical="center" wrapText="1"/>
    </xf>
    <xf numFmtId="0" fontId="27" fillId="20" borderId="180" xfId="33" applyFont="1" applyFill="1" applyBorder="1" applyAlignment="1">
      <alignment vertical="center"/>
    </xf>
    <xf numFmtId="176" fontId="27" fillId="20" borderId="180" xfId="33" applyNumberFormat="1" applyFont="1" applyFill="1" applyBorder="1" applyAlignment="1">
      <alignment horizontal="center" vertical="center"/>
    </xf>
    <xf numFmtId="0" fontId="27" fillId="8" borderId="49" xfId="33" applyFont="1" applyFill="1" applyBorder="1" applyAlignment="1">
      <alignment vertical="center" wrapText="1"/>
    </xf>
    <xf numFmtId="0" fontId="27" fillId="8" borderId="92" xfId="33" applyFont="1" applyFill="1" applyBorder="1" applyAlignment="1">
      <alignment vertical="center" wrapText="1"/>
    </xf>
    <xf numFmtId="0" fontId="27" fillId="8" borderId="93" xfId="33" applyFont="1" applyFill="1" applyBorder="1" applyAlignment="1">
      <alignment vertical="center" wrapText="1"/>
    </xf>
    <xf numFmtId="0" fontId="36" fillId="9" borderId="21" xfId="33" applyFont="1" applyFill="1" applyBorder="1" applyAlignment="1">
      <alignment vertical="center"/>
    </xf>
    <xf numFmtId="0" fontId="27" fillId="8" borderId="93" xfId="33" applyFont="1" applyFill="1" applyBorder="1" applyAlignment="1">
      <alignment vertical="center"/>
    </xf>
    <xf numFmtId="0" fontId="27" fillId="8" borderId="111" xfId="33" applyFont="1" applyFill="1" applyBorder="1" applyAlignment="1">
      <alignment vertical="center"/>
    </xf>
    <xf numFmtId="0" fontId="27" fillId="8" borderId="111" xfId="33" applyFont="1" applyFill="1" applyBorder="1" applyAlignment="1">
      <alignment vertical="center" wrapText="1"/>
    </xf>
    <xf numFmtId="38" fontId="36" fillId="20" borderId="21" xfId="29" applyFont="1" applyFill="1" applyBorder="1" applyAlignment="1">
      <alignment vertical="center"/>
    </xf>
    <xf numFmtId="38" fontId="27" fillId="0" borderId="69" xfId="29" applyFont="1" applyFill="1" applyBorder="1" applyAlignment="1">
      <alignment vertical="center"/>
    </xf>
    <xf numFmtId="38" fontId="27" fillId="0" borderId="68" xfId="29" applyFont="1" applyFill="1" applyBorder="1" applyAlignment="1">
      <alignment vertical="center"/>
    </xf>
    <xf numFmtId="38" fontId="27" fillId="0" borderId="86" xfId="29" applyFont="1" applyFill="1" applyBorder="1" applyAlignment="1">
      <alignment vertical="center"/>
    </xf>
    <xf numFmtId="38" fontId="36" fillId="23" borderId="47" xfId="29" applyFont="1" applyFill="1" applyBorder="1" applyAlignment="1">
      <alignment vertical="center"/>
    </xf>
    <xf numFmtId="38" fontId="27" fillId="30" borderId="67" xfId="29" applyFont="1" applyFill="1" applyBorder="1" applyAlignment="1">
      <alignment vertical="center"/>
    </xf>
    <xf numFmtId="38" fontId="27" fillId="30" borderId="68" xfId="29" applyFont="1" applyFill="1" applyBorder="1" applyAlignment="1">
      <alignment vertical="center"/>
    </xf>
    <xf numFmtId="38" fontId="27" fillId="30" borderId="93" xfId="29" applyFont="1" applyFill="1" applyBorder="1" applyAlignment="1">
      <alignment vertical="center"/>
    </xf>
    <xf numFmtId="38" fontId="36" fillId="27" borderId="65" xfId="29" applyFont="1" applyFill="1" applyBorder="1" applyAlignment="1">
      <alignment vertical="center"/>
    </xf>
    <xf numFmtId="38" fontId="36" fillId="43" borderId="21" xfId="29" applyFont="1" applyFill="1" applyBorder="1" applyAlignment="1">
      <alignment vertical="center"/>
    </xf>
    <xf numFmtId="38" fontId="36" fillId="0" borderId="72" xfId="29" applyFont="1" applyFill="1" applyBorder="1" applyAlignment="1">
      <alignment vertical="center"/>
    </xf>
    <xf numFmtId="0" fontId="27" fillId="5" borderId="125" xfId="33" applyFont="1" applyFill="1" applyBorder="1" applyAlignment="1">
      <alignment horizontal="center" vertical="center"/>
    </xf>
    <xf numFmtId="0" fontId="36" fillId="11" borderId="126" xfId="33" applyFont="1" applyFill="1" applyBorder="1" applyAlignment="1">
      <alignment horizontal="center" vertical="center"/>
    </xf>
    <xf numFmtId="0" fontId="36" fillId="3" borderId="127" xfId="33" applyFont="1" applyFill="1" applyBorder="1" applyAlignment="1">
      <alignment vertical="center" wrapText="1"/>
    </xf>
    <xf numFmtId="0" fontId="36" fillId="3" borderId="182" xfId="33" applyFont="1" applyFill="1" applyBorder="1" applyAlignment="1">
      <alignment vertical="center" wrapText="1"/>
    </xf>
    <xf numFmtId="0" fontId="27" fillId="8" borderId="176" xfId="33" applyFont="1" applyFill="1" applyBorder="1" applyAlignment="1">
      <alignment vertical="center" wrapText="1"/>
    </xf>
    <xf numFmtId="0" fontId="27" fillId="8" borderId="23" xfId="33" applyFont="1" applyFill="1" applyBorder="1" applyAlignment="1">
      <alignment vertical="center" wrapText="1"/>
    </xf>
    <xf numFmtId="0" fontId="27" fillId="8" borderId="169" xfId="33" applyFont="1" applyFill="1" applyBorder="1" applyAlignment="1">
      <alignment vertical="center" wrapText="1"/>
    </xf>
    <xf numFmtId="0" fontId="27" fillId="8" borderId="51" xfId="33" applyFont="1" applyFill="1" applyBorder="1" applyAlignment="1">
      <alignment vertical="center" wrapText="1"/>
    </xf>
    <xf numFmtId="0" fontId="27" fillId="9" borderId="182" xfId="33" applyFont="1" applyFill="1" applyBorder="1" applyAlignment="1">
      <alignment vertical="center" wrapText="1"/>
    </xf>
    <xf numFmtId="0" fontId="27" fillId="8" borderId="50" xfId="33" applyFont="1" applyFill="1" applyBorder="1" applyAlignment="1">
      <alignment vertical="center" wrapText="1"/>
    </xf>
    <xf numFmtId="0" fontId="27" fillId="8" borderId="26" xfId="33" applyFont="1" applyFill="1" applyBorder="1" applyAlignment="1">
      <alignment vertical="center" wrapText="1"/>
    </xf>
    <xf numFmtId="0" fontId="36" fillId="9" borderId="3" xfId="33" applyFont="1" applyFill="1" applyBorder="1" applyAlignment="1">
      <alignment vertical="center"/>
    </xf>
    <xf numFmtId="0" fontId="27" fillId="8" borderId="169" xfId="33" applyFont="1" applyFill="1" applyBorder="1" applyAlignment="1">
      <alignment vertical="center"/>
    </xf>
    <xf numFmtId="0" fontId="27" fillId="8" borderId="26" xfId="33" applyFont="1" applyFill="1" applyBorder="1" applyAlignment="1">
      <alignment vertical="center"/>
    </xf>
    <xf numFmtId="0" fontId="27" fillId="8" borderId="23" xfId="33" applyFont="1" applyFill="1" applyBorder="1" applyAlignment="1">
      <alignment vertical="center"/>
    </xf>
    <xf numFmtId="0" fontId="27" fillId="47" borderId="182" xfId="33" applyFont="1" applyFill="1" applyBorder="1" applyAlignment="1">
      <alignment vertical="center"/>
    </xf>
    <xf numFmtId="0" fontId="36" fillId="10" borderId="127" xfId="33" applyFont="1" applyFill="1" applyBorder="1" applyAlignment="1">
      <alignment vertical="center" wrapText="1"/>
    </xf>
    <xf numFmtId="0" fontId="27" fillId="4" borderId="182" xfId="33" applyFont="1" applyFill="1" applyBorder="1" applyAlignment="1">
      <alignment vertical="center" wrapText="1"/>
    </xf>
    <xf numFmtId="0" fontId="27" fillId="57" borderId="126" xfId="33" applyFont="1" applyFill="1" applyBorder="1" applyAlignment="1">
      <alignment vertical="center" wrapText="1"/>
    </xf>
    <xf numFmtId="0" fontId="36" fillId="5" borderId="0" xfId="33" applyFont="1" applyFill="1" applyAlignment="1">
      <alignment vertical="center"/>
    </xf>
    <xf numFmtId="0" fontId="36" fillId="5" borderId="178" xfId="33" applyFont="1" applyFill="1" applyBorder="1" applyAlignment="1">
      <alignment vertical="center" wrapText="1"/>
    </xf>
    <xf numFmtId="0" fontId="36" fillId="20" borderId="182" xfId="33" applyFont="1" applyFill="1" applyBorder="1" applyAlignment="1">
      <alignment vertical="center" wrapText="1"/>
    </xf>
    <xf numFmtId="0" fontId="27" fillId="8" borderId="183" xfId="33" applyFont="1" applyFill="1" applyBorder="1" applyAlignment="1">
      <alignment vertical="center" wrapText="1"/>
    </xf>
    <xf numFmtId="0" fontId="27" fillId="8" borderId="184" xfId="33" applyFont="1" applyFill="1" applyBorder="1" applyAlignment="1">
      <alignment vertical="center" wrapText="1"/>
    </xf>
    <xf numFmtId="0" fontId="27" fillId="29" borderId="184" xfId="33" applyFont="1" applyFill="1" applyBorder="1" applyAlignment="1">
      <alignment vertical="center" wrapText="1"/>
    </xf>
    <xf numFmtId="0" fontId="27" fillId="8" borderId="185" xfId="33" applyFont="1" applyFill="1" applyBorder="1" applyAlignment="1">
      <alignment vertical="center" wrapText="1"/>
    </xf>
    <xf numFmtId="0" fontId="27" fillId="23" borderId="141" xfId="33" applyFont="1" applyFill="1" applyBorder="1" applyAlignment="1">
      <alignment vertical="center" wrapText="1"/>
    </xf>
    <xf numFmtId="0" fontId="36" fillId="25" borderId="127" xfId="33" applyFont="1" applyFill="1" applyBorder="1" applyAlignment="1">
      <alignment vertical="center" wrapText="1"/>
    </xf>
    <xf numFmtId="0" fontId="36" fillId="42" borderId="0" xfId="33" applyFont="1" applyFill="1" applyAlignment="1">
      <alignment vertical="center"/>
    </xf>
    <xf numFmtId="0" fontId="36" fillId="42" borderId="141" xfId="33" applyFont="1" applyFill="1" applyBorder="1" applyAlignment="1">
      <alignment vertical="center" wrapText="1"/>
    </xf>
    <xf numFmtId="0" fontId="36" fillId="12" borderId="126" xfId="33" applyFont="1" applyFill="1" applyBorder="1" applyAlignment="1">
      <alignment vertical="center" wrapText="1"/>
    </xf>
    <xf numFmtId="0" fontId="27" fillId="50" borderId="186" xfId="33" applyFont="1" applyFill="1" applyBorder="1" applyAlignment="1">
      <alignment vertical="center"/>
    </xf>
    <xf numFmtId="0" fontId="36" fillId="48" borderId="187" xfId="33" applyFont="1" applyFill="1" applyBorder="1" applyAlignment="1">
      <alignment vertical="center" wrapText="1"/>
    </xf>
    <xf numFmtId="0" fontId="27" fillId="48" borderId="0" xfId="33" applyFont="1" applyFill="1" applyAlignment="1">
      <alignment vertical="center"/>
    </xf>
    <xf numFmtId="0" fontId="36" fillId="43" borderId="182" xfId="33" applyFont="1" applyFill="1" applyBorder="1" applyAlignment="1">
      <alignment vertical="center"/>
    </xf>
    <xf numFmtId="0" fontId="27" fillId="29" borderId="183" xfId="33" applyFont="1" applyFill="1" applyBorder="1" applyAlignment="1">
      <alignment vertical="center"/>
    </xf>
    <xf numFmtId="0" fontId="27" fillId="29" borderId="188" xfId="33" applyFont="1" applyFill="1" applyBorder="1" applyAlignment="1">
      <alignment vertical="center"/>
    </xf>
    <xf numFmtId="0" fontId="27" fillId="29" borderId="183" xfId="33" applyFont="1" applyFill="1" applyBorder="1" applyAlignment="1">
      <alignment vertical="center" wrapText="1"/>
    </xf>
    <xf numFmtId="0" fontId="27" fillId="29" borderId="189" xfId="33" applyFont="1" applyFill="1" applyBorder="1" applyAlignment="1">
      <alignment vertical="center" wrapText="1"/>
    </xf>
    <xf numFmtId="0" fontId="27" fillId="8" borderId="129" xfId="33" applyFont="1" applyFill="1" applyBorder="1" applyAlignment="1">
      <alignment vertical="center" wrapText="1"/>
    </xf>
    <xf numFmtId="0" fontId="27" fillId="40" borderId="125" xfId="33" applyFont="1" applyFill="1" applyBorder="1" applyAlignment="1">
      <alignment horizontal="center" vertical="center"/>
    </xf>
    <xf numFmtId="0" fontId="27" fillId="3" borderId="127" xfId="33" applyFont="1" applyFill="1" applyBorder="1" applyAlignment="1">
      <alignment vertical="center"/>
    </xf>
    <xf numFmtId="0" fontId="27" fillId="3" borderId="127" xfId="33" applyFont="1" applyFill="1" applyBorder="1" applyAlignment="1">
      <alignment vertical="center" wrapText="1"/>
    </xf>
    <xf numFmtId="38" fontId="11" fillId="0" borderId="25" xfId="29" applyFont="1" applyFill="1" applyBorder="1" applyAlignment="1">
      <alignment horizontal="left" vertical="center"/>
    </xf>
    <xf numFmtId="0" fontId="27" fillId="9" borderId="182" xfId="33" applyFont="1" applyFill="1" applyBorder="1" applyAlignment="1">
      <alignment vertical="center"/>
    </xf>
    <xf numFmtId="0" fontId="27" fillId="8" borderId="50" xfId="33" applyFont="1" applyFill="1" applyBorder="1" applyAlignment="1">
      <alignment vertical="center"/>
    </xf>
    <xf numFmtId="0" fontId="27" fillId="8" borderId="25" xfId="33" applyFont="1" applyFill="1" applyBorder="1" applyAlignment="1">
      <alignment vertical="center"/>
    </xf>
    <xf numFmtId="0" fontId="36" fillId="10" borderId="127" xfId="33" applyFont="1" applyFill="1" applyBorder="1" applyAlignment="1">
      <alignment vertical="center"/>
    </xf>
    <xf numFmtId="38" fontId="27" fillId="43" borderId="127" xfId="29" applyFont="1" applyFill="1" applyBorder="1" applyAlignment="1">
      <alignment vertical="center"/>
    </xf>
    <xf numFmtId="0" fontId="27" fillId="50" borderId="169" xfId="33" applyFont="1" applyFill="1" applyBorder="1" applyAlignment="1">
      <alignment vertical="center"/>
    </xf>
    <xf numFmtId="38" fontId="27" fillId="52" borderId="26" xfId="29" applyFont="1" applyFill="1" applyBorder="1" applyAlignment="1">
      <alignment vertical="center"/>
    </xf>
    <xf numFmtId="0" fontId="27" fillId="4" borderId="182" xfId="33" applyFont="1" applyFill="1" applyBorder="1" applyAlignment="1">
      <alignment vertical="center"/>
    </xf>
    <xf numFmtId="0" fontId="27" fillId="57" borderId="126" xfId="33" applyFont="1" applyFill="1" applyBorder="1" applyAlignment="1">
      <alignment vertical="center"/>
    </xf>
    <xf numFmtId="0" fontId="36" fillId="5" borderId="178" xfId="33" applyFont="1" applyFill="1" applyBorder="1" applyAlignment="1">
      <alignment vertical="center"/>
    </xf>
    <xf numFmtId="0" fontId="27" fillId="5" borderId="0" xfId="33" applyFont="1" applyFill="1" applyAlignment="1">
      <alignment vertical="center"/>
    </xf>
    <xf numFmtId="0" fontId="27" fillId="20" borderId="182" xfId="33" applyFont="1" applyFill="1" applyBorder="1" applyAlignment="1">
      <alignment vertical="center"/>
    </xf>
    <xf numFmtId="0" fontId="27" fillId="29" borderId="50" xfId="33" applyFont="1" applyFill="1" applyBorder="1" applyAlignment="1">
      <alignment vertical="center"/>
    </xf>
    <xf numFmtId="0" fontId="27" fillId="29" borderId="23" xfId="33" applyFont="1" applyFill="1" applyBorder="1" applyAlignment="1">
      <alignment vertical="center"/>
    </xf>
    <xf numFmtId="0" fontId="27" fillId="23" borderId="141" xfId="33" applyFont="1" applyFill="1" applyBorder="1" applyAlignment="1">
      <alignment vertical="center"/>
    </xf>
    <xf numFmtId="0" fontId="27" fillId="25" borderId="127" xfId="33" applyFont="1" applyFill="1" applyBorder="1" applyAlignment="1">
      <alignment vertical="center"/>
    </xf>
    <xf numFmtId="0" fontId="27" fillId="42" borderId="141" xfId="33" applyFont="1" applyFill="1" applyBorder="1" applyAlignment="1">
      <alignment vertical="center"/>
    </xf>
    <xf numFmtId="0" fontId="36" fillId="12" borderId="126" xfId="33" applyFont="1" applyFill="1" applyBorder="1" applyAlignment="1">
      <alignment vertical="center"/>
    </xf>
    <xf numFmtId="0" fontId="27" fillId="12" borderId="0" xfId="33" applyFont="1" applyFill="1" applyAlignment="1">
      <alignment vertical="center"/>
    </xf>
    <xf numFmtId="0" fontId="27" fillId="29" borderId="184" xfId="33" applyFont="1" applyFill="1" applyBorder="1" applyAlignment="1">
      <alignment vertical="center"/>
    </xf>
    <xf numFmtId="0" fontId="27" fillId="29" borderId="186" xfId="33" applyFont="1" applyFill="1" applyBorder="1" applyAlignment="1">
      <alignment vertical="center"/>
    </xf>
    <xf numFmtId="0" fontId="36" fillId="48" borderId="187" xfId="33" applyFont="1" applyFill="1" applyBorder="1" applyAlignment="1">
      <alignment vertical="center"/>
    </xf>
    <xf numFmtId="0" fontId="27" fillId="43" borderId="182" xfId="33" applyFont="1" applyFill="1" applyBorder="1" applyAlignment="1">
      <alignment vertical="center"/>
    </xf>
    <xf numFmtId="0" fontId="27" fillId="29" borderId="25" xfId="33" applyFont="1" applyFill="1" applyBorder="1" applyAlignment="1">
      <alignment vertical="center"/>
    </xf>
    <xf numFmtId="0" fontId="27" fillId="29" borderId="180" xfId="33" applyFont="1" applyFill="1" applyBorder="1" applyAlignment="1">
      <alignment vertical="center"/>
    </xf>
    <xf numFmtId="0" fontId="27" fillId="45" borderId="58" xfId="33" applyFont="1" applyFill="1" applyBorder="1" applyAlignment="1">
      <alignment vertical="center"/>
    </xf>
    <xf numFmtId="0" fontId="27" fillId="45" borderId="127" xfId="33" applyFont="1" applyFill="1" applyBorder="1" applyAlignment="1">
      <alignment vertical="center"/>
    </xf>
    <xf numFmtId="0" fontId="27" fillId="45" borderId="3" xfId="33" applyFont="1" applyFill="1" applyBorder="1" applyAlignment="1">
      <alignment vertical="center"/>
    </xf>
    <xf numFmtId="0" fontId="27" fillId="45" borderId="3" xfId="33" applyFont="1" applyFill="1" applyBorder="1" applyAlignment="1">
      <alignment vertical="center" wrapText="1"/>
    </xf>
    <xf numFmtId="0" fontId="27" fillId="45" borderId="127" xfId="33" applyFont="1" applyFill="1" applyBorder="1" applyAlignment="1">
      <alignment vertical="center" wrapText="1"/>
    </xf>
    <xf numFmtId="0" fontId="27" fillId="47" borderId="182" xfId="33" applyFont="1" applyFill="1" applyBorder="1" applyAlignment="1">
      <alignment vertical="center" wrapText="1"/>
    </xf>
    <xf numFmtId="38" fontId="27" fillId="16" borderId="188" xfId="29" applyFont="1" applyFill="1" applyBorder="1" applyAlignment="1">
      <alignment vertical="center"/>
    </xf>
    <xf numFmtId="0" fontId="36" fillId="43" borderId="127" xfId="33" applyFont="1" applyFill="1" applyBorder="1" applyAlignment="1">
      <alignment vertical="center" wrapText="1"/>
    </xf>
    <xf numFmtId="0" fontId="27" fillId="43" borderId="127" xfId="33" applyFont="1" applyFill="1" applyBorder="1" applyAlignment="1">
      <alignment vertical="center" wrapText="1"/>
    </xf>
    <xf numFmtId="0" fontId="27" fillId="45" borderId="169" xfId="33" applyFont="1" applyFill="1" applyBorder="1" applyAlignment="1">
      <alignment vertical="center"/>
    </xf>
    <xf numFmtId="0" fontId="27" fillId="45" borderId="23" xfId="33" applyFont="1" applyFill="1" applyBorder="1" applyAlignment="1">
      <alignment vertical="center"/>
    </xf>
    <xf numFmtId="0" fontId="27" fillId="58" borderId="127" xfId="33" applyFont="1" applyFill="1" applyBorder="1" applyAlignment="1">
      <alignment vertical="center" wrapText="1"/>
    </xf>
    <xf numFmtId="0" fontId="36" fillId="8" borderId="184" xfId="33" applyFont="1" applyFill="1" applyBorder="1" applyAlignment="1">
      <alignment vertical="center"/>
    </xf>
    <xf numFmtId="0" fontId="36" fillId="8" borderId="190" xfId="33" applyFont="1" applyFill="1" applyBorder="1" applyAlignment="1">
      <alignment vertical="center"/>
    </xf>
    <xf numFmtId="0" fontId="36" fillId="8" borderId="141" xfId="33" applyFont="1" applyFill="1" applyBorder="1" applyAlignment="1">
      <alignment vertical="center"/>
    </xf>
    <xf numFmtId="0" fontId="36" fillId="40" borderId="178" xfId="33" applyFont="1" applyFill="1" applyBorder="1" applyAlignment="1">
      <alignment vertical="center"/>
    </xf>
    <xf numFmtId="0" fontId="36" fillId="26" borderId="126" xfId="33" applyFont="1" applyFill="1" applyBorder="1" applyAlignment="1">
      <alignment vertical="center"/>
    </xf>
    <xf numFmtId="0" fontId="27" fillId="29" borderId="191" xfId="33" applyFont="1" applyFill="1" applyBorder="1" applyAlignment="1">
      <alignment vertical="center"/>
    </xf>
    <xf numFmtId="0" fontId="27" fillId="29" borderId="192" xfId="33" applyFont="1" applyFill="1" applyBorder="1" applyAlignment="1">
      <alignment vertical="center"/>
    </xf>
    <xf numFmtId="0" fontId="27" fillId="29" borderId="193" xfId="33" applyFont="1" applyFill="1" applyBorder="1" applyAlignment="1">
      <alignment vertical="center"/>
    </xf>
    <xf numFmtId="0" fontId="27" fillId="29" borderId="180" xfId="33" applyFont="1" applyFill="1" applyBorder="1" applyAlignment="1">
      <alignment vertical="center" wrapText="1"/>
    </xf>
    <xf numFmtId="0" fontId="27" fillId="40" borderId="15" xfId="33" applyFont="1" applyFill="1" applyBorder="1" applyAlignment="1">
      <alignment horizontal="center" vertical="center" wrapText="1"/>
    </xf>
    <xf numFmtId="38" fontId="27" fillId="13" borderId="38" xfId="29" applyFont="1" applyFill="1" applyBorder="1" applyAlignment="1">
      <alignment vertical="center"/>
    </xf>
    <xf numFmtId="38" fontId="27" fillId="14" borderId="21" xfId="29" applyFont="1" applyFill="1" applyBorder="1" applyAlignment="1">
      <alignment vertical="center"/>
    </xf>
    <xf numFmtId="38" fontId="27" fillId="15" borderId="147" xfId="29" applyFont="1" applyFill="1" applyBorder="1" applyAlignment="1">
      <alignment horizontal="right" vertical="center"/>
    </xf>
    <xf numFmtId="38" fontId="27" fillId="28" borderId="21" xfId="29" applyFont="1" applyFill="1" applyBorder="1" applyAlignment="1">
      <alignment horizontal="right" vertical="center"/>
    </xf>
    <xf numFmtId="38" fontId="27" fillId="9" borderId="21" xfId="29" applyFont="1" applyFill="1" applyBorder="1" applyAlignment="1">
      <alignment vertical="center"/>
    </xf>
    <xf numFmtId="38" fontId="27" fillId="47" borderId="21" xfId="29" applyFont="1" applyFill="1" applyBorder="1" applyAlignment="1">
      <alignment vertical="center"/>
    </xf>
    <xf numFmtId="38" fontId="27" fillId="10" borderId="21" xfId="29" applyFont="1" applyFill="1" applyBorder="1" applyAlignment="1">
      <alignment vertical="center"/>
    </xf>
    <xf numFmtId="38" fontId="27" fillId="46" borderId="112" xfId="29" applyFont="1" applyFill="1" applyBorder="1" applyAlignment="1">
      <alignment vertical="center"/>
    </xf>
    <xf numFmtId="38" fontId="27" fillId="17" borderId="21" xfId="29" applyFont="1" applyFill="1" applyBorder="1" applyAlignment="1">
      <alignment vertical="center"/>
    </xf>
    <xf numFmtId="38" fontId="27" fillId="5" borderId="47" xfId="29" applyFont="1" applyFill="1" applyBorder="1" applyAlignment="1">
      <alignment vertical="center"/>
    </xf>
    <xf numFmtId="38" fontId="27" fillId="23" borderId="21" xfId="29" applyFont="1" applyFill="1" applyBorder="1" applyAlignment="1">
      <alignment vertical="center"/>
    </xf>
    <xf numFmtId="38" fontId="27" fillId="12" borderId="38" xfId="29" applyFont="1" applyFill="1" applyBorder="1" applyAlignment="1">
      <alignment vertical="center"/>
    </xf>
    <xf numFmtId="38" fontId="27" fillId="37" borderId="148" xfId="29" applyFont="1" applyFill="1" applyBorder="1" applyAlignment="1">
      <alignment horizontal="right" vertical="center"/>
    </xf>
    <xf numFmtId="38" fontId="27" fillId="37" borderId="112" xfId="29" applyFont="1" applyFill="1" applyBorder="1" applyAlignment="1">
      <alignment horizontal="right" vertical="center"/>
    </xf>
    <xf numFmtId="38" fontId="27" fillId="37" borderId="139" xfId="29" applyFont="1" applyFill="1" applyBorder="1" applyAlignment="1">
      <alignment horizontal="right" vertical="center"/>
    </xf>
    <xf numFmtId="38" fontId="36" fillId="49" borderId="38" xfId="29" applyFont="1" applyFill="1" applyBorder="1" applyAlignment="1">
      <alignment vertical="center"/>
    </xf>
    <xf numFmtId="38" fontId="27" fillId="43" borderId="47" xfId="29" applyFont="1" applyFill="1" applyBorder="1" applyAlignment="1">
      <alignment vertical="center"/>
    </xf>
    <xf numFmtId="38" fontId="27" fillId="37" borderId="159" xfId="29" applyFont="1" applyFill="1" applyBorder="1" applyAlignment="1">
      <alignment horizontal="right" vertical="center"/>
    </xf>
    <xf numFmtId="0" fontId="27" fillId="8" borderId="25" xfId="33" applyFont="1" applyFill="1" applyBorder="1" applyAlignment="1">
      <alignment vertical="center" wrapText="1"/>
    </xf>
    <xf numFmtId="38" fontId="27" fillId="16" borderId="51" xfId="29" applyFont="1" applyFill="1" applyBorder="1" applyAlignment="1">
      <alignment vertical="center" wrapText="1"/>
    </xf>
    <xf numFmtId="38" fontId="27" fillId="16" borderId="26" xfId="29" applyFont="1" applyFill="1" applyBorder="1" applyAlignment="1">
      <alignment vertical="center" wrapText="1"/>
    </xf>
    <xf numFmtId="0" fontId="36" fillId="9" borderId="127" xfId="33" applyFont="1" applyFill="1" applyBorder="1" applyAlignment="1">
      <alignment vertical="center"/>
    </xf>
    <xf numFmtId="38" fontId="27" fillId="30" borderId="25" xfId="29" applyFont="1" applyFill="1" applyBorder="1" applyAlignment="1">
      <alignment vertical="center"/>
    </xf>
    <xf numFmtId="0" fontId="27" fillId="8" borderId="50" xfId="33" applyFont="1" applyFill="1" applyBorder="1" applyAlignment="1">
      <alignment horizontal="left" vertical="center" wrapText="1"/>
    </xf>
    <xf numFmtId="0" fontId="27" fillId="8" borderId="26" xfId="33" applyFont="1" applyFill="1" applyBorder="1" applyAlignment="1">
      <alignment horizontal="left" vertical="center" wrapText="1"/>
    </xf>
    <xf numFmtId="0" fontId="27" fillId="45" borderId="169" xfId="33" applyFont="1" applyFill="1" applyBorder="1" applyAlignment="1">
      <alignment vertical="center" wrapText="1"/>
    </xf>
    <xf numFmtId="0" fontId="36" fillId="8" borderId="183" xfId="33" applyFont="1" applyFill="1" applyBorder="1" applyAlignment="1">
      <alignment vertical="center"/>
    </xf>
    <xf numFmtId="0" fontId="36" fillId="20" borderId="182" xfId="33" applyFont="1" applyFill="1" applyBorder="1" applyAlignment="1">
      <alignment vertical="center"/>
    </xf>
    <xf numFmtId="0" fontId="36" fillId="23" borderId="141" xfId="33" applyFont="1" applyFill="1" applyBorder="1" applyAlignment="1">
      <alignment vertical="center"/>
    </xf>
    <xf numFmtId="0" fontId="36" fillId="25" borderId="127" xfId="33" applyFont="1" applyFill="1" applyBorder="1" applyAlignment="1">
      <alignment vertical="center"/>
    </xf>
    <xf numFmtId="0" fontId="36" fillId="42" borderId="141" xfId="33" applyFont="1" applyFill="1" applyBorder="1" applyAlignment="1">
      <alignment vertical="center"/>
    </xf>
    <xf numFmtId="0" fontId="27" fillId="29" borderId="189" xfId="33" applyFont="1" applyFill="1" applyBorder="1" applyAlignment="1">
      <alignment vertical="center"/>
    </xf>
    <xf numFmtId="38" fontId="11" fillId="16" borderId="50" xfId="29" applyFont="1" applyFill="1" applyBorder="1" applyAlignment="1">
      <alignment vertical="center"/>
    </xf>
    <xf numFmtId="38" fontId="11" fillId="16" borderId="23" xfId="29" applyFont="1" applyFill="1" applyBorder="1" applyAlignment="1">
      <alignment vertical="center"/>
    </xf>
    <xf numFmtId="9" fontId="27" fillId="8" borderId="0" xfId="33" applyNumberFormat="1" applyFont="1" applyFill="1" applyAlignment="1">
      <alignment vertical="center"/>
    </xf>
    <xf numFmtId="0" fontId="52" fillId="29" borderId="0" xfId="33" applyFont="1" applyFill="1" applyAlignment="1">
      <alignment horizontal="center" vertical="center"/>
    </xf>
    <xf numFmtId="0" fontId="11" fillId="29" borderId="0" xfId="33" applyFont="1" applyFill="1" applyAlignment="1">
      <alignment horizontal="center" vertical="center" wrapText="1"/>
    </xf>
    <xf numFmtId="0" fontId="27" fillId="45" borderId="141" xfId="33" applyFont="1" applyFill="1" applyBorder="1"/>
    <xf numFmtId="0" fontId="27" fillId="8" borderId="28" xfId="33" applyFont="1" applyFill="1" applyBorder="1" applyAlignment="1">
      <alignment vertical="center"/>
    </xf>
    <xf numFmtId="0" fontId="27" fillId="8" borderId="30" xfId="33" applyFont="1" applyFill="1" applyBorder="1" applyAlignment="1">
      <alignment vertical="center"/>
    </xf>
    <xf numFmtId="0" fontId="27" fillId="8" borderId="116" xfId="33" applyFont="1" applyFill="1" applyBorder="1" applyAlignment="1">
      <alignment vertical="center"/>
    </xf>
    <xf numFmtId="0" fontId="27" fillId="45" borderId="178" xfId="33" applyFont="1" applyFill="1" applyBorder="1" applyAlignment="1">
      <alignment vertical="center" wrapText="1"/>
    </xf>
    <xf numFmtId="0" fontId="27" fillId="29" borderId="194" xfId="33" applyFont="1" applyFill="1" applyBorder="1" applyAlignment="1">
      <alignment vertical="center" wrapText="1"/>
    </xf>
    <xf numFmtId="0" fontId="27" fillId="29" borderId="195" xfId="33" applyFont="1" applyFill="1" applyBorder="1" applyAlignment="1">
      <alignment vertical="center"/>
    </xf>
    <xf numFmtId="0" fontId="27" fillId="45" borderId="144" xfId="33" applyFont="1" applyFill="1" applyBorder="1"/>
    <xf numFmtId="0" fontId="27" fillId="29" borderId="93" xfId="33" applyFont="1" applyFill="1" applyBorder="1" applyAlignment="1">
      <alignment horizontal="center" vertical="center" wrapText="1"/>
    </xf>
    <xf numFmtId="176" fontId="27" fillId="29" borderId="93" xfId="33" applyNumberFormat="1" applyFont="1" applyFill="1" applyBorder="1" applyAlignment="1">
      <alignment vertical="center"/>
    </xf>
    <xf numFmtId="176" fontId="27" fillId="29" borderId="93" xfId="33" applyNumberFormat="1" applyFont="1" applyFill="1" applyBorder="1" applyAlignment="1">
      <alignment horizontal="right" vertical="center"/>
    </xf>
    <xf numFmtId="0" fontId="27" fillId="50" borderId="28" xfId="33" applyFont="1" applyFill="1" applyBorder="1" applyAlignment="1">
      <alignment vertical="center" wrapText="1"/>
    </xf>
    <xf numFmtId="0" fontId="27" fillId="50" borderId="30" xfId="33" applyFont="1" applyFill="1" applyBorder="1" applyAlignment="1">
      <alignment vertical="center" wrapText="1"/>
    </xf>
    <xf numFmtId="0" fontId="27" fillId="8" borderId="177" xfId="33" applyFont="1" applyFill="1" applyBorder="1" applyAlignment="1">
      <alignment vertical="center" wrapText="1"/>
    </xf>
    <xf numFmtId="0" fontId="27" fillId="50" borderId="116" xfId="33" applyFont="1" applyFill="1" applyBorder="1" applyAlignment="1">
      <alignment vertical="center" wrapText="1"/>
    </xf>
    <xf numFmtId="0" fontId="27" fillId="50" borderId="28" xfId="33" applyFont="1" applyFill="1" applyBorder="1" applyAlignment="1">
      <alignment vertical="center"/>
    </xf>
    <xf numFmtId="0" fontId="27" fillId="50" borderId="30" xfId="33" applyFont="1" applyFill="1" applyBorder="1" applyAlignment="1">
      <alignment vertical="center"/>
    </xf>
    <xf numFmtId="0" fontId="27" fillId="50" borderId="194" xfId="33" applyFont="1" applyFill="1" applyBorder="1" applyAlignment="1">
      <alignment vertical="center" wrapText="1"/>
    </xf>
    <xf numFmtId="0" fontId="27" fillId="50" borderId="192" xfId="33" applyFont="1" applyFill="1" applyBorder="1" applyAlignment="1">
      <alignment vertical="center"/>
    </xf>
    <xf numFmtId="0" fontId="27" fillId="50" borderId="195" xfId="33" applyFont="1" applyFill="1" applyBorder="1" applyAlignment="1">
      <alignment vertical="center"/>
    </xf>
    <xf numFmtId="0" fontId="27" fillId="45" borderId="180" xfId="33" applyFont="1" applyFill="1" applyBorder="1"/>
    <xf numFmtId="0" fontId="27" fillId="8" borderId="28" xfId="33" applyFont="1" applyFill="1" applyBorder="1" applyAlignment="1">
      <alignment vertical="center" wrapText="1"/>
    </xf>
    <xf numFmtId="0" fontId="27" fillId="8" borderId="30" xfId="33" applyFont="1" applyFill="1" applyBorder="1" applyAlignment="1">
      <alignment vertical="center" wrapText="1"/>
    </xf>
    <xf numFmtId="0" fontId="27" fillId="8" borderId="116" xfId="33" applyFont="1" applyFill="1" applyBorder="1" applyAlignment="1">
      <alignment vertical="center" wrapText="1"/>
    </xf>
    <xf numFmtId="0" fontId="27" fillId="8" borderId="177" xfId="33" applyFont="1" applyFill="1" applyBorder="1" applyAlignment="1">
      <alignment vertical="center"/>
    </xf>
    <xf numFmtId="0" fontId="27" fillId="45" borderId="176" xfId="33" applyFont="1" applyFill="1" applyBorder="1"/>
    <xf numFmtId="0" fontId="27" fillId="45" borderId="129" xfId="33" applyFont="1" applyFill="1" applyBorder="1"/>
    <xf numFmtId="177" fontId="27" fillId="29" borderId="93" xfId="33" applyNumberFormat="1" applyFont="1" applyFill="1" applyBorder="1" applyAlignment="1">
      <alignment vertical="center"/>
    </xf>
    <xf numFmtId="176" fontId="27" fillId="29" borderId="47" xfId="33" applyNumberFormat="1" applyFont="1" applyFill="1" applyBorder="1" applyAlignment="1">
      <alignment vertical="center"/>
    </xf>
    <xf numFmtId="176" fontId="27" fillId="29" borderId="21" xfId="33" applyNumberFormat="1" applyFont="1" applyFill="1" applyBorder="1" applyAlignment="1">
      <alignment vertical="center"/>
    </xf>
    <xf numFmtId="0" fontId="27" fillId="50" borderId="116" xfId="33" applyFont="1" applyFill="1" applyBorder="1" applyAlignment="1">
      <alignment vertical="center"/>
    </xf>
    <xf numFmtId="0" fontId="27" fillId="45" borderId="58" xfId="33" applyFont="1" applyFill="1" applyBorder="1"/>
    <xf numFmtId="0" fontId="27" fillId="8" borderId="109" xfId="33" applyFont="1" applyFill="1" applyBorder="1" applyAlignment="1">
      <alignment vertical="center"/>
    </xf>
    <xf numFmtId="0" fontId="28" fillId="8" borderId="196" xfId="33" applyFont="1" applyFill="1" applyBorder="1" applyAlignment="1">
      <alignment vertical="center"/>
    </xf>
    <xf numFmtId="176" fontId="27" fillId="8" borderId="197" xfId="33" applyNumberFormat="1" applyFont="1" applyFill="1" applyBorder="1" applyAlignment="1">
      <alignment horizontal="center" vertical="center"/>
    </xf>
    <xf numFmtId="0" fontId="28" fillId="40" borderId="198" xfId="33" applyFont="1" applyFill="1" applyBorder="1" applyAlignment="1">
      <alignment horizontal="left" vertical="center"/>
    </xf>
    <xf numFmtId="0" fontId="27" fillId="40" borderId="14" xfId="33" applyFont="1" applyFill="1" applyBorder="1" applyAlignment="1">
      <alignment vertical="center"/>
    </xf>
    <xf numFmtId="0" fontId="28" fillId="40" borderId="199" xfId="33" applyFont="1" applyFill="1" applyBorder="1" applyAlignment="1">
      <alignment horizontal="center" vertical="center"/>
    </xf>
    <xf numFmtId="0" fontId="27" fillId="8" borderId="200" xfId="33" applyFont="1" applyFill="1" applyBorder="1" applyAlignment="1">
      <alignment vertical="center"/>
    </xf>
    <xf numFmtId="177" fontId="28" fillId="8" borderId="47" xfId="33" applyNumberFormat="1" applyFont="1" applyFill="1" applyBorder="1" applyAlignment="1">
      <alignment horizontal="right" vertical="center"/>
    </xf>
    <xf numFmtId="176" fontId="28" fillId="30" borderId="4" xfId="33" applyNumberFormat="1" applyFont="1" applyFill="1" applyBorder="1" applyAlignment="1">
      <alignment vertical="center"/>
    </xf>
    <xf numFmtId="176" fontId="28" fillId="30" borderId="32" xfId="33" applyNumberFormat="1" applyFont="1" applyFill="1" applyBorder="1" applyAlignment="1">
      <alignment vertical="center"/>
    </xf>
    <xf numFmtId="176" fontId="28" fillId="30" borderId="58" xfId="33" applyNumberFormat="1" applyFont="1" applyFill="1" applyBorder="1" applyAlignment="1">
      <alignment vertical="center"/>
    </xf>
    <xf numFmtId="0" fontId="27" fillId="40" borderId="57" xfId="33" applyFont="1" applyFill="1" applyBorder="1" applyAlignment="1">
      <alignment vertical="center"/>
    </xf>
    <xf numFmtId="0" fontId="27" fillId="40" borderId="201" xfId="33" applyFont="1" applyFill="1" applyBorder="1" applyAlignment="1">
      <alignment vertical="center"/>
    </xf>
    <xf numFmtId="0" fontId="28" fillId="40" borderId="16" xfId="33" applyFont="1" applyFill="1" applyBorder="1" applyAlignment="1">
      <alignment horizontal="center" vertical="center"/>
    </xf>
    <xf numFmtId="0" fontId="28" fillId="40" borderId="174" xfId="33" applyFont="1" applyFill="1" applyBorder="1" applyAlignment="1">
      <alignment horizontal="center" vertical="center"/>
    </xf>
    <xf numFmtId="0" fontId="28" fillId="40" borderId="17" xfId="33" applyFont="1" applyFill="1" applyBorder="1" applyAlignment="1">
      <alignment horizontal="center" vertical="center"/>
    </xf>
    <xf numFmtId="0" fontId="27" fillId="29" borderId="202" xfId="33" applyFont="1" applyFill="1" applyBorder="1" applyAlignment="1">
      <alignment vertical="center" wrapText="1"/>
    </xf>
    <xf numFmtId="0" fontId="27" fillId="29" borderId="203" xfId="33" applyFont="1" applyFill="1" applyBorder="1" applyAlignment="1">
      <alignment vertical="center" wrapText="1"/>
    </xf>
    <xf numFmtId="0" fontId="27" fillId="29" borderId="102" xfId="33" applyFont="1" applyFill="1" applyBorder="1" applyAlignment="1">
      <alignment vertical="center"/>
    </xf>
    <xf numFmtId="0" fontId="27" fillId="29" borderId="204" xfId="33" applyFont="1" applyFill="1" applyBorder="1" applyAlignment="1">
      <alignment vertical="center" wrapText="1"/>
    </xf>
    <xf numFmtId="0" fontId="27" fillId="5" borderId="181" xfId="33" applyFont="1" applyFill="1" applyBorder="1" applyAlignment="1">
      <alignment horizontal="left" vertical="center"/>
    </xf>
    <xf numFmtId="180" fontId="27" fillId="29" borderId="148" xfId="33" applyNumberFormat="1" applyFont="1" applyFill="1" applyBorder="1" applyAlignment="1">
      <alignment vertical="center"/>
    </xf>
    <xf numFmtId="176" fontId="27" fillId="29" borderId="112" xfId="0" applyNumberFormat="1" applyFont="1" applyFill="1" applyBorder="1" applyAlignment="1">
      <alignment vertical="center" wrapText="1"/>
    </xf>
    <xf numFmtId="180" fontId="27" fillId="29" borderId="112" xfId="33" applyNumberFormat="1" applyFont="1" applyFill="1" applyBorder="1" applyAlignment="1">
      <alignment vertical="center"/>
    </xf>
    <xf numFmtId="180" fontId="27" fillId="29" borderId="159" xfId="33" applyNumberFormat="1" applyFont="1" applyFill="1" applyBorder="1" applyAlignment="1">
      <alignment vertical="center"/>
    </xf>
    <xf numFmtId="176" fontId="27" fillId="29" borderId="47" xfId="0" applyNumberFormat="1" applyFont="1" applyFill="1" applyBorder="1" applyAlignment="1">
      <alignment vertical="center" wrapText="1"/>
    </xf>
    <xf numFmtId="176" fontId="27" fillId="29" borderId="23" xfId="33" applyNumberFormat="1" applyFont="1" applyFill="1" applyBorder="1" applyAlignment="1">
      <alignment vertical="center"/>
    </xf>
    <xf numFmtId="176" fontId="27" fillId="29" borderId="161" xfId="33" applyNumberFormat="1" applyFont="1" applyFill="1" applyBorder="1" applyAlignment="1">
      <alignment vertical="center"/>
    </xf>
    <xf numFmtId="176" fontId="27" fillId="29" borderId="43" xfId="33" applyNumberFormat="1" applyFont="1" applyFill="1" applyBorder="1" applyAlignment="1">
      <alignment vertical="center"/>
    </xf>
    <xf numFmtId="176" fontId="27" fillId="29" borderId="60" xfId="33" applyNumberFormat="1" applyFont="1" applyFill="1" applyBorder="1" applyAlignment="1">
      <alignment vertical="center"/>
    </xf>
    <xf numFmtId="176" fontId="27" fillId="29" borderId="112" xfId="33" applyNumberFormat="1" applyFont="1" applyFill="1" applyBorder="1" applyAlignment="1">
      <alignment vertical="center"/>
    </xf>
    <xf numFmtId="176" fontId="27" fillId="29" borderId="159" xfId="33" applyNumberFormat="1" applyFont="1" applyFill="1" applyBorder="1" applyAlignment="1">
      <alignment vertical="center"/>
    </xf>
    <xf numFmtId="176" fontId="27" fillId="29" borderId="18" xfId="33" applyNumberFormat="1" applyFont="1" applyFill="1" applyBorder="1" applyAlignment="1">
      <alignment vertical="center"/>
    </xf>
    <xf numFmtId="0" fontId="27" fillId="50" borderId="202" xfId="33" applyFont="1" applyFill="1" applyBorder="1" applyAlignment="1">
      <alignment vertical="center" wrapText="1"/>
    </xf>
    <xf numFmtId="0" fontId="27" fillId="50" borderId="203" xfId="33" applyFont="1" applyFill="1" applyBorder="1" applyAlignment="1">
      <alignment vertical="center" wrapText="1"/>
    </xf>
    <xf numFmtId="0" fontId="27" fillId="50" borderId="102" xfId="33" applyFont="1" applyFill="1" applyBorder="1" applyAlignment="1">
      <alignment vertical="center"/>
    </xf>
    <xf numFmtId="0" fontId="27" fillId="50" borderId="204" xfId="33" applyFont="1" applyFill="1" applyBorder="1" applyAlignment="1">
      <alignment vertical="center" wrapText="1"/>
    </xf>
    <xf numFmtId="176" fontId="27" fillId="29" borderId="92" xfId="33" applyNumberFormat="1" applyFont="1" applyFill="1" applyBorder="1" applyAlignment="1">
      <alignment vertical="center"/>
    </xf>
    <xf numFmtId="176" fontId="27" fillId="29" borderId="95" xfId="33" applyNumberFormat="1" applyFont="1" applyFill="1" applyBorder="1" applyAlignment="1">
      <alignment vertical="center"/>
    </xf>
    <xf numFmtId="176" fontId="27" fillId="29" borderId="169" xfId="33" applyNumberFormat="1" applyFont="1" applyFill="1" applyBorder="1" applyAlignment="1">
      <alignment vertical="center"/>
    </xf>
    <xf numFmtId="0" fontId="27" fillId="5" borderId="15" xfId="33" applyFont="1" applyFill="1" applyBorder="1" applyAlignment="1">
      <alignment horizontal="center" vertical="center" wrapText="1"/>
    </xf>
    <xf numFmtId="0" fontId="27" fillId="5" borderId="16" xfId="33" applyFont="1" applyFill="1" applyBorder="1" applyAlignment="1">
      <alignment horizontal="center" vertical="center"/>
    </xf>
    <xf numFmtId="0" fontId="27" fillId="5" borderId="17" xfId="33" applyFont="1" applyFill="1" applyBorder="1" applyAlignment="1">
      <alignment horizontal="center" vertical="center"/>
    </xf>
    <xf numFmtId="0" fontId="27" fillId="40" borderId="57" xfId="33" applyFont="1" applyFill="1" applyBorder="1" applyAlignment="1">
      <alignment horizontal="center" vertical="center"/>
    </xf>
    <xf numFmtId="0" fontId="2" fillId="29" borderId="15" xfId="33" applyFont="1" applyFill="1" applyBorder="1" applyAlignment="1">
      <alignment horizontal="center" vertical="center" wrapText="1"/>
    </xf>
    <xf numFmtId="0" fontId="27" fillId="8" borderId="0" xfId="33" applyFont="1" applyFill="1" applyAlignment="1">
      <alignment vertical="top"/>
    </xf>
    <xf numFmtId="0" fontId="27" fillId="20" borderId="36" xfId="33" applyFont="1" applyFill="1" applyBorder="1" applyAlignment="1">
      <alignment vertical="center"/>
    </xf>
    <xf numFmtId="0" fontId="27" fillId="8" borderId="58" xfId="33" applyFont="1" applyFill="1" applyBorder="1" applyAlignment="1">
      <alignment vertical="center"/>
    </xf>
    <xf numFmtId="0" fontId="27" fillId="8" borderId="3" xfId="39" applyFont="1" applyFill="1" applyBorder="1" applyAlignment="1">
      <alignment horizontal="left" vertical="center" wrapText="1"/>
    </xf>
    <xf numFmtId="0" fontId="27" fillId="8" borderId="3" xfId="33" applyFont="1" applyFill="1" applyBorder="1" applyAlignment="1">
      <alignment vertical="center"/>
    </xf>
    <xf numFmtId="0" fontId="27" fillId="8" borderId="176" xfId="33" applyFont="1" applyFill="1" applyBorder="1" applyAlignment="1">
      <alignment vertical="center"/>
    </xf>
    <xf numFmtId="0" fontId="27" fillId="21" borderId="122" xfId="33" applyFont="1" applyFill="1" applyBorder="1" applyAlignment="1">
      <alignment vertical="center"/>
    </xf>
    <xf numFmtId="0" fontId="27" fillId="21" borderId="182" xfId="33" applyFont="1" applyFill="1" applyBorder="1" applyAlignment="1">
      <alignment vertical="center"/>
    </xf>
    <xf numFmtId="0" fontId="27" fillId="21" borderId="54" xfId="33" applyFont="1" applyFill="1" applyBorder="1" applyAlignment="1">
      <alignment vertical="center"/>
    </xf>
    <xf numFmtId="0" fontId="27" fillId="21" borderId="36" xfId="33" applyFont="1" applyFill="1" applyBorder="1" applyAlignment="1">
      <alignment vertical="center"/>
    </xf>
    <xf numFmtId="0" fontId="27" fillId="21" borderId="153" xfId="33" applyFont="1" applyFill="1" applyBorder="1" applyAlignment="1">
      <alignment vertical="center"/>
    </xf>
    <xf numFmtId="0" fontId="27" fillId="22" borderId="36" xfId="33" applyFont="1" applyFill="1" applyBorder="1" applyAlignment="1">
      <alignment vertical="center"/>
    </xf>
    <xf numFmtId="0" fontId="27" fillId="22" borderId="141" xfId="33" applyFont="1" applyFill="1" applyBorder="1" applyAlignment="1">
      <alignment vertical="center"/>
    </xf>
    <xf numFmtId="0" fontId="27" fillId="22" borderId="54" xfId="33" applyFont="1" applyFill="1" applyBorder="1" applyAlignment="1">
      <alignment vertical="center"/>
    </xf>
    <xf numFmtId="0" fontId="27" fillId="22" borderId="153" xfId="33" applyFont="1" applyFill="1" applyBorder="1" applyAlignment="1">
      <alignment vertical="center"/>
    </xf>
    <xf numFmtId="0" fontId="27" fillId="43" borderId="36" xfId="33" applyFont="1" applyFill="1" applyBorder="1" applyAlignment="1">
      <alignment vertical="center"/>
    </xf>
    <xf numFmtId="0" fontId="27" fillId="43" borderId="141" xfId="33" applyFont="1" applyFill="1" applyBorder="1" applyAlignment="1">
      <alignment vertical="center"/>
    </xf>
    <xf numFmtId="0" fontId="27" fillId="8" borderId="207" xfId="33" applyFont="1" applyFill="1" applyBorder="1" applyAlignment="1">
      <alignment vertical="center"/>
    </xf>
    <xf numFmtId="0" fontId="27" fillId="23" borderId="82" xfId="33" applyFont="1" applyFill="1" applyBorder="1" applyAlignment="1">
      <alignment vertical="center"/>
    </xf>
    <xf numFmtId="0" fontId="27" fillId="23" borderId="129" xfId="33" applyFont="1" applyFill="1" applyBorder="1" applyAlignment="1">
      <alignment vertical="center"/>
    </xf>
    <xf numFmtId="0" fontId="27" fillId="20" borderId="178" xfId="33" applyFont="1" applyFill="1" applyBorder="1" applyAlignment="1">
      <alignment vertical="center"/>
    </xf>
    <xf numFmtId="0" fontId="27" fillId="21" borderId="97" xfId="33" applyFont="1" applyFill="1" applyBorder="1" applyAlignment="1">
      <alignment vertical="center"/>
    </xf>
    <xf numFmtId="0" fontId="27" fillId="24" borderId="57" xfId="33" applyFont="1" applyFill="1" applyBorder="1" applyAlignment="1">
      <alignment vertical="center"/>
    </xf>
    <xf numFmtId="0" fontId="27" fillId="24" borderId="125" xfId="33" applyFont="1" applyFill="1" applyBorder="1" applyAlignment="1">
      <alignment horizontal="center" vertical="center"/>
    </xf>
    <xf numFmtId="0" fontId="27" fillId="24" borderId="48" xfId="33" applyFont="1" applyFill="1" applyBorder="1" applyAlignment="1">
      <alignment horizontal="center" vertical="center" wrapText="1"/>
    </xf>
    <xf numFmtId="176" fontId="27" fillId="20" borderId="48" xfId="33" applyNumberFormat="1" applyFont="1" applyFill="1" applyBorder="1" applyAlignment="1">
      <alignment vertical="center"/>
    </xf>
    <xf numFmtId="176" fontId="27" fillId="8" borderId="48" xfId="33" applyNumberFormat="1" applyFont="1" applyFill="1" applyBorder="1" applyAlignment="1">
      <alignment vertical="center"/>
    </xf>
    <xf numFmtId="176" fontId="27" fillId="8" borderId="90" xfId="33" applyNumberFormat="1" applyFont="1" applyFill="1" applyBorder="1" applyAlignment="1">
      <alignment vertical="center"/>
    </xf>
    <xf numFmtId="176" fontId="27" fillId="8" borderId="48" xfId="33" applyNumberFormat="1" applyFont="1" applyFill="1" applyBorder="1" applyAlignment="1">
      <alignment horizontal="center" vertical="center"/>
    </xf>
    <xf numFmtId="176" fontId="27" fillId="21" borderId="90" xfId="33" applyNumberFormat="1" applyFont="1" applyFill="1" applyBorder="1" applyAlignment="1">
      <alignment vertical="center"/>
    </xf>
    <xf numFmtId="176" fontId="27" fillId="22" borderId="0" xfId="33" applyNumberFormat="1" applyFont="1" applyFill="1" applyAlignment="1">
      <alignment vertical="center"/>
    </xf>
    <xf numFmtId="38" fontId="27" fillId="43" borderId="115" xfId="29" applyFont="1" applyFill="1" applyBorder="1" applyAlignment="1">
      <alignment horizontal="right" vertical="center"/>
    </xf>
    <xf numFmtId="0" fontId="61" fillId="8" borderId="90" xfId="33" applyFont="1" applyFill="1" applyBorder="1" applyAlignment="1">
      <alignment vertical="center"/>
    </xf>
    <xf numFmtId="0" fontId="61" fillId="8" borderId="84" xfId="33" applyFont="1" applyFill="1" applyBorder="1" applyAlignment="1">
      <alignment vertical="center"/>
    </xf>
    <xf numFmtId="176" fontId="27" fillId="23" borderId="115" xfId="33" applyNumberFormat="1" applyFont="1" applyFill="1" applyBorder="1" applyAlignment="1">
      <alignment vertical="center"/>
    </xf>
    <xf numFmtId="176" fontId="27" fillId="29" borderId="2" xfId="33" applyNumberFormat="1" applyFont="1" applyFill="1" applyBorder="1" applyAlignment="1">
      <alignment horizontal="right" vertical="center"/>
    </xf>
    <xf numFmtId="176" fontId="27" fillId="29" borderId="3" xfId="33" applyNumberFormat="1" applyFont="1" applyFill="1" applyBorder="1" applyAlignment="1">
      <alignment horizontal="right" vertical="center"/>
    </xf>
    <xf numFmtId="177" fontId="27" fillId="29" borderId="2" xfId="33" applyNumberFormat="1" applyFont="1" applyFill="1" applyBorder="1" applyAlignment="1">
      <alignment horizontal="right" vertical="center"/>
    </xf>
    <xf numFmtId="177" fontId="27" fillId="29" borderId="3" xfId="33" applyNumberFormat="1" applyFont="1" applyFill="1" applyBorder="1" applyAlignment="1">
      <alignment horizontal="right" vertical="center"/>
    </xf>
    <xf numFmtId="183" fontId="27" fillId="29" borderId="2" xfId="33" applyNumberFormat="1" applyFont="1" applyFill="1" applyBorder="1" applyAlignment="1">
      <alignment horizontal="right" vertical="center"/>
    </xf>
    <xf numFmtId="176" fontId="27" fillId="8" borderId="2" xfId="33" applyNumberFormat="1" applyFont="1" applyFill="1" applyBorder="1" applyAlignment="1">
      <alignment horizontal="right" vertical="center"/>
    </xf>
    <xf numFmtId="176" fontId="27" fillId="8" borderId="3" xfId="33" applyNumberFormat="1" applyFont="1" applyFill="1" applyBorder="1" applyAlignment="1">
      <alignment horizontal="right" vertical="center"/>
    </xf>
    <xf numFmtId="176" fontId="27" fillId="21" borderId="171" xfId="33" applyNumberFormat="1" applyFont="1" applyFill="1" applyBorder="1" applyAlignment="1">
      <alignment vertical="center"/>
    </xf>
    <xf numFmtId="38" fontId="27" fillId="21" borderId="176" xfId="29" applyFont="1" applyFill="1" applyBorder="1" applyAlignment="1">
      <alignment vertical="center"/>
    </xf>
    <xf numFmtId="176" fontId="27" fillId="8" borderId="171" xfId="33" applyNumberFormat="1" applyFont="1" applyFill="1" applyBorder="1" applyAlignment="1">
      <alignment horizontal="right" vertical="center"/>
    </xf>
    <xf numFmtId="176" fontId="27" fillId="8" borderId="176" xfId="33" applyNumberFormat="1" applyFont="1" applyFill="1" applyBorder="1" applyAlignment="1">
      <alignment horizontal="right" vertical="center"/>
    </xf>
    <xf numFmtId="177" fontId="27" fillId="8" borderId="171" xfId="33" applyNumberFormat="1" applyFont="1" applyFill="1" applyBorder="1" applyAlignment="1">
      <alignment horizontal="right" vertical="center"/>
    </xf>
    <xf numFmtId="177" fontId="27" fillId="8" borderId="176" xfId="33" applyNumberFormat="1" applyFont="1" applyFill="1" applyBorder="1" applyAlignment="1">
      <alignment horizontal="right" vertical="center"/>
    </xf>
    <xf numFmtId="176" fontId="27" fillId="22" borderId="54" xfId="33" applyNumberFormat="1" applyFont="1" applyFill="1" applyBorder="1" applyAlignment="1">
      <alignment vertical="center"/>
    </xf>
    <xf numFmtId="176" fontId="27" fillId="22" borderId="51" xfId="33" applyNumberFormat="1" applyFont="1" applyFill="1" applyBorder="1" applyAlignment="1">
      <alignment vertical="center"/>
    </xf>
    <xf numFmtId="177" fontId="27" fillId="8" borderId="3" xfId="33" applyNumberFormat="1" applyFont="1" applyFill="1" applyBorder="1" applyAlignment="1">
      <alignment horizontal="right" vertical="center"/>
    </xf>
    <xf numFmtId="176" fontId="27" fillId="43" borderId="153" xfId="33" applyNumberFormat="1" applyFont="1" applyFill="1" applyBorder="1" applyAlignment="1">
      <alignment vertical="center"/>
    </xf>
    <xf numFmtId="176" fontId="27" fillId="43" borderId="3" xfId="33" applyNumberFormat="1" applyFont="1" applyFill="1" applyBorder="1" applyAlignment="1">
      <alignment vertical="center"/>
    </xf>
    <xf numFmtId="177" fontId="27" fillId="8" borderId="2" xfId="33" applyNumberFormat="1" applyFont="1" applyFill="1" applyBorder="1" applyAlignment="1">
      <alignment horizontal="right" vertical="center"/>
    </xf>
    <xf numFmtId="177" fontId="27" fillId="8" borderId="209" xfId="33" applyNumberFormat="1" applyFont="1" applyFill="1" applyBorder="1" applyAlignment="1">
      <alignment horizontal="right" vertical="center"/>
    </xf>
    <xf numFmtId="177" fontId="27" fillId="8" borderId="207" xfId="33" applyNumberFormat="1" applyFont="1" applyFill="1" applyBorder="1" applyAlignment="1">
      <alignment horizontal="right" vertical="center"/>
    </xf>
    <xf numFmtId="176" fontId="27" fillId="23" borderId="55" xfId="33" applyNumberFormat="1" applyFont="1" applyFill="1" applyBorder="1" applyAlignment="1">
      <alignment vertical="center"/>
    </xf>
    <xf numFmtId="176" fontId="27" fillId="23" borderId="43" xfId="33" applyNumberFormat="1" applyFont="1" applyFill="1" applyBorder="1" applyAlignment="1">
      <alignment vertical="center"/>
    </xf>
    <xf numFmtId="176" fontId="27" fillId="23" borderId="60" xfId="33" applyNumberFormat="1" applyFont="1" applyFill="1" applyBorder="1" applyAlignment="1">
      <alignment vertical="center"/>
    </xf>
    <xf numFmtId="176" fontId="27" fillId="20" borderId="153" xfId="33" applyNumberFormat="1" applyFont="1" applyFill="1" applyBorder="1" applyAlignment="1">
      <alignment vertical="center"/>
    </xf>
    <xf numFmtId="176" fontId="27" fillId="20" borderId="4" xfId="33" applyNumberFormat="1" applyFont="1" applyFill="1" applyBorder="1" applyAlignment="1">
      <alignment vertical="center"/>
    </xf>
    <xf numFmtId="176" fontId="27" fillId="20" borderId="58" xfId="33" applyNumberFormat="1" applyFont="1" applyFill="1" applyBorder="1" applyAlignment="1">
      <alignment vertical="center"/>
    </xf>
    <xf numFmtId="0" fontId="27" fillId="40" borderId="210" xfId="33" applyFont="1" applyFill="1" applyBorder="1" applyAlignment="1">
      <alignment horizontal="center" vertical="center"/>
    </xf>
    <xf numFmtId="0" fontId="27" fillId="29" borderId="122" xfId="33" applyFont="1" applyFill="1" applyBorder="1" applyAlignment="1">
      <alignment vertical="center"/>
    </xf>
    <xf numFmtId="0" fontId="27" fillId="29" borderId="3" xfId="0" applyFont="1" applyFill="1" applyBorder="1" applyAlignment="1">
      <alignment horizontal="center" vertical="center"/>
    </xf>
    <xf numFmtId="0" fontId="27" fillId="29" borderId="54" xfId="33" applyFont="1" applyFill="1" applyBorder="1" applyAlignment="1">
      <alignment vertical="center"/>
    </xf>
    <xf numFmtId="0" fontId="27" fillId="29" borderId="97" xfId="33" applyFont="1" applyFill="1" applyBorder="1" applyAlignment="1">
      <alignment vertical="center"/>
    </xf>
    <xf numFmtId="0" fontId="27" fillId="8" borderId="54" xfId="33" applyFont="1" applyFill="1" applyBorder="1" applyAlignment="1">
      <alignment vertical="center"/>
    </xf>
    <xf numFmtId="0" fontId="27" fillId="8" borderId="211" xfId="33" applyFont="1" applyFill="1" applyBorder="1" applyAlignment="1">
      <alignment vertical="center"/>
    </xf>
    <xf numFmtId="0" fontId="27" fillId="8" borderId="212" xfId="33" applyFont="1" applyFill="1" applyBorder="1" applyAlignment="1">
      <alignment vertical="center"/>
    </xf>
    <xf numFmtId="0" fontId="27" fillId="8" borderId="213" xfId="33" applyFont="1" applyFill="1" applyBorder="1" applyAlignment="1">
      <alignment vertical="center"/>
    </xf>
    <xf numFmtId="0" fontId="27" fillId="29" borderId="8" xfId="0" applyFont="1" applyFill="1" applyBorder="1" applyAlignment="1">
      <alignment horizontal="center" vertical="center" wrapText="1"/>
    </xf>
    <xf numFmtId="0" fontId="27" fillId="29" borderId="36" xfId="33" applyFont="1" applyFill="1" applyBorder="1" applyAlignment="1">
      <alignment vertical="center"/>
    </xf>
    <xf numFmtId="0" fontId="27" fillId="29" borderId="58" xfId="0" applyFont="1" applyFill="1" applyBorder="1" applyAlignment="1">
      <alignment horizontal="center" vertical="center"/>
    </xf>
    <xf numFmtId="0" fontId="27" fillId="50" borderId="3" xfId="0" applyFont="1" applyFill="1" applyBorder="1" applyAlignment="1">
      <alignment horizontal="center" vertical="center"/>
    </xf>
    <xf numFmtId="0" fontId="27" fillId="50" borderId="8" xfId="0" applyFont="1" applyFill="1" applyBorder="1" applyAlignment="1">
      <alignment horizontal="center" vertical="center" wrapText="1"/>
    </xf>
    <xf numFmtId="0" fontId="27" fillId="29" borderId="115" xfId="33" applyFont="1" applyFill="1" applyBorder="1" applyAlignment="1">
      <alignment vertical="center"/>
    </xf>
    <xf numFmtId="0" fontId="27" fillId="29" borderId="47" xfId="33" applyFont="1" applyFill="1" applyBorder="1" applyAlignment="1">
      <alignment vertical="center"/>
    </xf>
    <xf numFmtId="0" fontId="27" fillId="5" borderId="17" xfId="33" applyFont="1" applyFill="1" applyBorder="1" applyAlignment="1">
      <alignment horizontal="center" vertical="center" wrapText="1"/>
    </xf>
    <xf numFmtId="178" fontId="27" fillId="29" borderId="0" xfId="33" applyNumberFormat="1" applyFont="1" applyFill="1" applyAlignment="1">
      <alignment vertical="center"/>
    </xf>
    <xf numFmtId="187" fontId="27" fillId="29" borderId="2" xfId="33" applyNumberFormat="1" applyFont="1" applyFill="1" applyBorder="1" applyAlignment="1">
      <alignment vertical="center"/>
    </xf>
    <xf numFmtId="187" fontId="27" fillId="29" borderId="3" xfId="33" applyNumberFormat="1" applyFont="1" applyFill="1" applyBorder="1" applyAlignment="1">
      <alignment vertical="center"/>
    </xf>
    <xf numFmtId="186" fontId="27" fillId="29" borderId="2" xfId="33" applyNumberFormat="1" applyFont="1" applyFill="1" applyBorder="1" applyAlignment="1">
      <alignment vertical="center"/>
    </xf>
    <xf numFmtId="186" fontId="27" fillId="29" borderId="3" xfId="33" applyNumberFormat="1" applyFont="1" applyFill="1" applyBorder="1" applyAlignment="1">
      <alignment vertical="center"/>
    </xf>
    <xf numFmtId="186" fontId="27" fillId="8" borderId="2" xfId="33" applyNumberFormat="1" applyFont="1" applyFill="1" applyBorder="1" applyAlignment="1">
      <alignment vertical="center"/>
    </xf>
    <xf numFmtId="186" fontId="27" fillId="8" borderId="3" xfId="33" applyNumberFormat="1" applyFont="1" applyFill="1" applyBorder="1" applyAlignment="1">
      <alignment vertical="center"/>
    </xf>
    <xf numFmtId="187" fontId="27" fillId="36" borderId="214" xfId="33" applyNumberFormat="1" applyFont="1" applyFill="1" applyBorder="1" applyAlignment="1">
      <alignment vertical="center" wrapText="1"/>
    </xf>
    <xf numFmtId="187" fontId="27" fillId="36" borderId="215" xfId="33" applyNumberFormat="1" applyFont="1" applyFill="1" applyBorder="1" applyAlignment="1">
      <alignment vertical="center" wrapText="1"/>
    </xf>
    <xf numFmtId="187" fontId="27" fillId="36" borderId="8" xfId="33" applyNumberFormat="1" applyFont="1" applyFill="1" applyBorder="1" applyAlignment="1">
      <alignment vertical="center" wrapText="1"/>
    </xf>
    <xf numFmtId="187" fontId="27" fillId="29" borderId="153" xfId="33" applyNumberFormat="1" applyFont="1" applyFill="1" applyBorder="1" applyAlignment="1">
      <alignment vertical="center"/>
    </xf>
    <xf numFmtId="187" fontId="27" fillId="29" borderId="4" xfId="33" applyNumberFormat="1" applyFont="1" applyFill="1" applyBorder="1" applyAlignment="1">
      <alignment vertical="center"/>
    </xf>
    <xf numFmtId="187" fontId="27" fillId="29" borderId="58" xfId="33" applyNumberFormat="1" applyFont="1" applyFill="1" applyBorder="1" applyAlignment="1">
      <alignment vertical="center"/>
    </xf>
    <xf numFmtId="0" fontId="27" fillId="5" borderId="210" xfId="33" applyFont="1" applyFill="1" applyBorder="1" applyAlignment="1">
      <alignment horizontal="center" vertical="center"/>
    </xf>
    <xf numFmtId="0" fontId="27" fillId="29" borderId="8" xfId="0" applyFont="1" applyFill="1" applyBorder="1" applyAlignment="1">
      <alignment horizontal="center" vertical="center"/>
    </xf>
    <xf numFmtId="0" fontId="27" fillId="5" borderId="57" xfId="33" applyFont="1" applyFill="1" applyBorder="1" applyAlignment="1">
      <alignment horizontal="center" vertical="center"/>
    </xf>
    <xf numFmtId="0" fontId="27" fillId="5" borderId="14" xfId="33" applyFont="1" applyFill="1" applyBorder="1" applyAlignment="1">
      <alignment horizontal="center" vertical="center"/>
    </xf>
    <xf numFmtId="186" fontId="27" fillId="50" borderId="3" xfId="33" applyNumberFormat="1" applyFont="1" applyFill="1" applyBorder="1" applyAlignment="1">
      <alignment horizontal="center" vertical="center"/>
    </xf>
    <xf numFmtId="176" fontId="27" fillId="50" borderId="8" xfId="0" applyNumberFormat="1" applyFont="1" applyFill="1" applyBorder="1" applyAlignment="1">
      <alignment horizontal="center" vertical="center"/>
    </xf>
    <xf numFmtId="178" fontId="27" fillId="8" borderId="0" xfId="33" applyNumberFormat="1" applyFont="1" applyFill="1" applyAlignment="1">
      <alignment vertical="center" wrapText="1"/>
    </xf>
    <xf numFmtId="187" fontId="27" fillId="8" borderId="2" xfId="33" applyNumberFormat="1" applyFont="1" applyFill="1" applyBorder="1" applyAlignment="1">
      <alignment vertical="center"/>
    </xf>
    <xf numFmtId="187" fontId="27" fillId="8" borderId="3" xfId="33" applyNumberFormat="1" applyFont="1" applyFill="1" applyBorder="1" applyAlignment="1">
      <alignment vertical="center"/>
    </xf>
    <xf numFmtId="176" fontId="27" fillId="0" borderId="214" xfId="0" applyNumberFormat="1" applyFont="1" applyBorder="1">
      <alignment vertical="center"/>
    </xf>
    <xf numFmtId="176" fontId="27" fillId="0" borderId="215" xfId="0" applyNumberFormat="1" applyFont="1" applyBorder="1">
      <alignment vertical="center"/>
    </xf>
    <xf numFmtId="176" fontId="27" fillId="0" borderId="8" xfId="0" applyNumberFormat="1" applyFont="1" applyBorder="1">
      <alignment vertical="center"/>
    </xf>
    <xf numFmtId="0" fontId="27" fillId="20" borderId="36" xfId="31" applyFont="1" applyFill="1" applyBorder="1" applyAlignment="1">
      <alignment vertical="center"/>
    </xf>
    <xf numFmtId="0" fontId="27" fillId="19" borderId="176" xfId="31" applyFont="1" applyFill="1" applyBorder="1" applyAlignment="1">
      <alignment vertical="center"/>
    </xf>
    <xf numFmtId="0" fontId="27" fillId="19" borderId="3" xfId="31" applyFont="1" applyFill="1" applyBorder="1" applyAlignment="1">
      <alignment vertical="center"/>
    </xf>
    <xf numFmtId="0" fontId="27" fillId="19" borderId="51" xfId="31" applyFont="1" applyFill="1" applyBorder="1" applyAlignment="1">
      <alignment vertical="center"/>
    </xf>
    <xf numFmtId="0" fontId="27" fillId="20" borderId="41" xfId="31" applyFont="1" applyFill="1" applyBorder="1" applyAlignment="1">
      <alignment vertical="center"/>
    </xf>
    <xf numFmtId="0" fontId="27" fillId="8" borderId="8" xfId="31" applyFont="1" applyFill="1" applyBorder="1" applyAlignment="1">
      <alignment vertical="center"/>
    </xf>
    <xf numFmtId="0" fontId="27" fillId="20" borderId="36" xfId="31" applyFont="1" applyFill="1" applyBorder="1"/>
    <xf numFmtId="0" fontId="27" fillId="8" borderId="176" xfId="31" applyFont="1" applyFill="1" applyBorder="1"/>
    <xf numFmtId="0" fontId="27" fillId="8" borderId="3" xfId="31" applyFont="1" applyFill="1" applyBorder="1"/>
    <xf numFmtId="0" fontId="27" fillId="8" borderId="51" xfId="31" applyFont="1" applyFill="1" applyBorder="1"/>
    <xf numFmtId="0" fontId="27" fillId="20" borderId="41" xfId="31" applyFont="1" applyFill="1" applyBorder="1"/>
    <xf numFmtId="0" fontId="27" fillId="8" borderId="8" xfId="31" applyFont="1" applyFill="1" applyBorder="1"/>
    <xf numFmtId="0" fontId="27" fillId="38" borderId="178" xfId="31" applyFont="1" applyFill="1" applyBorder="1" applyAlignment="1">
      <alignment vertical="center"/>
    </xf>
    <xf numFmtId="0" fontId="27" fillId="24" borderId="57" xfId="31" applyFont="1" applyFill="1" applyBorder="1"/>
    <xf numFmtId="0" fontId="27" fillId="24" borderId="125" xfId="31" applyFont="1" applyFill="1" applyBorder="1"/>
    <xf numFmtId="0" fontId="27" fillId="20" borderId="141" xfId="31" applyFont="1" applyFill="1" applyBorder="1"/>
    <xf numFmtId="0" fontId="27" fillId="24" borderId="181" xfId="31" applyFont="1" applyFill="1" applyBorder="1"/>
    <xf numFmtId="208" fontId="27" fillId="36" borderId="2" xfId="31" applyNumberFormat="1" applyFont="1" applyFill="1" applyBorder="1" applyAlignment="1">
      <alignment vertical="center"/>
    </xf>
    <xf numFmtId="208" fontId="27" fillId="36" borderId="3" xfId="31" applyNumberFormat="1" applyFont="1" applyFill="1" applyBorder="1" applyAlignment="1">
      <alignment vertical="center"/>
    </xf>
    <xf numFmtId="187" fontId="27" fillId="36" borderId="2" xfId="31" applyNumberFormat="1" applyFont="1" applyFill="1" applyBorder="1" applyAlignment="1">
      <alignment vertical="center"/>
    </xf>
    <xf numFmtId="187" fontId="27" fillId="36" borderId="3" xfId="31" applyNumberFormat="1" applyFont="1" applyFill="1" applyBorder="1" applyAlignment="1">
      <alignment vertical="center"/>
    </xf>
    <xf numFmtId="208" fontId="27" fillId="36" borderId="214" xfId="31" applyNumberFormat="1" applyFont="1" applyFill="1" applyBorder="1" applyAlignment="1">
      <alignment vertical="center"/>
    </xf>
    <xf numFmtId="208" fontId="27" fillId="36" borderId="215" xfId="31" applyNumberFormat="1" applyFont="1" applyFill="1" applyBorder="1" applyAlignment="1">
      <alignment vertical="center"/>
    </xf>
    <xf numFmtId="208" fontId="27" fillId="36" borderId="8" xfId="31" applyNumberFormat="1" applyFont="1" applyFill="1" applyBorder="1" applyAlignment="1">
      <alignment vertical="center"/>
    </xf>
    <xf numFmtId="187" fontId="27" fillId="20" borderId="153" xfId="31" applyNumberFormat="1" applyFont="1" applyFill="1" applyBorder="1" applyAlignment="1">
      <alignment vertical="center"/>
    </xf>
    <xf numFmtId="187" fontId="27" fillId="20" borderId="4" xfId="31" applyNumberFormat="1" applyFont="1" applyFill="1" applyBorder="1" applyAlignment="1">
      <alignment vertical="center"/>
    </xf>
    <xf numFmtId="187" fontId="27" fillId="20" borderId="58" xfId="31" applyNumberFormat="1" applyFont="1" applyFill="1" applyBorder="1" applyAlignment="1">
      <alignment vertical="center"/>
    </xf>
    <xf numFmtId="0" fontId="27" fillId="24" borderId="210" xfId="31" applyFont="1" applyFill="1" applyBorder="1" applyAlignment="1">
      <alignment horizontal="center"/>
    </xf>
    <xf numFmtId="0" fontId="27" fillId="24" borderId="16" xfId="31" applyFont="1" applyFill="1" applyBorder="1" applyAlignment="1">
      <alignment horizontal="center"/>
    </xf>
    <xf numFmtId="0" fontId="27" fillId="24" borderId="17" xfId="31" applyFont="1" applyFill="1" applyBorder="1" applyAlignment="1">
      <alignment horizontal="center"/>
    </xf>
    <xf numFmtId="0" fontId="27" fillId="8" borderId="176" xfId="31" applyFont="1" applyFill="1" applyBorder="1" applyAlignment="1">
      <alignment vertical="center"/>
    </xf>
    <xf numFmtId="0" fontId="27" fillId="8" borderId="3" xfId="31" applyFont="1" applyFill="1" applyBorder="1" applyAlignment="1">
      <alignment vertical="center"/>
    </xf>
    <xf numFmtId="0" fontId="27" fillId="8" borderId="51" xfId="31" applyFont="1" applyFill="1" applyBorder="1" applyAlignment="1">
      <alignment vertical="center"/>
    </xf>
    <xf numFmtId="0" fontId="27" fillId="29" borderId="51" xfId="31" applyFont="1" applyFill="1" applyBorder="1" applyAlignment="1">
      <alignment vertical="center"/>
    </xf>
    <xf numFmtId="0" fontId="27" fillId="20" borderId="178" xfId="31" applyFont="1" applyFill="1" applyBorder="1" applyAlignment="1">
      <alignment vertical="center"/>
    </xf>
    <xf numFmtId="0" fontId="27" fillId="8" borderId="176" xfId="41" applyFont="1" applyFill="1" applyBorder="1"/>
    <xf numFmtId="0" fontId="27" fillId="8" borderId="3" xfId="41" applyFont="1" applyFill="1" applyBorder="1"/>
    <xf numFmtId="0" fontId="27" fillId="8" borderId="51" xfId="41" applyFont="1" applyFill="1" applyBorder="1"/>
    <xf numFmtId="0" fontId="27" fillId="8" borderId="51" xfId="41" applyFont="1" applyFill="1" applyBorder="1" applyAlignment="1">
      <alignment wrapText="1"/>
    </xf>
    <xf numFmtId="187" fontId="27" fillId="0" borderId="2" xfId="31" applyNumberFormat="1" applyFont="1" applyBorder="1" applyAlignment="1">
      <alignment vertical="center"/>
    </xf>
    <xf numFmtId="187" fontId="27" fillId="0" borderId="3" xfId="31" applyNumberFormat="1" applyFont="1" applyBorder="1" applyAlignment="1">
      <alignment vertical="center"/>
    </xf>
    <xf numFmtId="208" fontId="27" fillId="0" borderId="214" xfId="31" applyNumberFormat="1" applyFont="1" applyBorder="1" applyAlignment="1">
      <alignment vertical="center"/>
    </xf>
    <xf numFmtId="208" fontId="27" fillId="0" borderId="215" xfId="31" applyNumberFormat="1" applyFont="1" applyBorder="1" applyAlignment="1">
      <alignment vertical="center"/>
    </xf>
    <xf numFmtId="208" fontId="27" fillId="0" borderId="8" xfId="31" applyNumberFormat="1" applyFont="1" applyBorder="1" applyAlignment="1">
      <alignment vertical="center"/>
    </xf>
    <xf numFmtId="38" fontId="27" fillId="16" borderId="52" xfId="29" quotePrefix="1" applyFont="1" applyFill="1" applyBorder="1" applyAlignment="1">
      <alignment vertical="center"/>
    </xf>
    <xf numFmtId="0" fontId="27" fillId="8" borderId="185" xfId="33" applyFont="1" applyFill="1" applyBorder="1" applyAlignment="1">
      <alignment horizontal="left" vertical="center"/>
    </xf>
    <xf numFmtId="38" fontId="27" fillId="16" borderId="24" xfId="29" quotePrefix="1" applyFont="1" applyFill="1" applyBorder="1" applyAlignment="1">
      <alignment vertical="center"/>
    </xf>
    <xf numFmtId="0" fontId="27" fillId="20" borderId="20" xfId="33" applyFont="1" applyFill="1" applyBorder="1" applyAlignment="1">
      <alignment horizontal="left" vertical="center" wrapText="1"/>
    </xf>
    <xf numFmtId="0" fontId="27" fillId="20" borderId="4" xfId="33" applyFont="1" applyFill="1" applyBorder="1" applyAlignment="1">
      <alignment horizontal="left" vertical="center" wrapText="1"/>
    </xf>
    <xf numFmtId="0" fontId="74" fillId="0" borderId="50" xfId="33" applyFont="1" applyBorder="1" applyAlignment="1">
      <alignment vertical="center"/>
    </xf>
    <xf numFmtId="0" fontId="74" fillId="0" borderId="25" xfId="33" applyFont="1" applyBorder="1" applyAlignment="1">
      <alignment vertical="center"/>
    </xf>
    <xf numFmtId="38" fontId="27" fillId="33" borderId="52" xfId="29" applyFont="1" applyFill="1" applyBorder="1" applyAlignment="1">
      <alignment vertical="center"/>
    </xf>
    <xf numFmtId="38" fontId="27" fillId="33" borderId="20" xfId="29" applyFont="1" applyFill="1" applyBorder="1" applyAlignment="1">
      <alignment vertical="center"/>
    </xf>
    <xf numFmtId="0" fontId="27" fillId="8" borderId="25" xfId="33" applyFont="1" applyFill="1" applyBorder="1" applyAlignment="1">
      <alignment horizontal="left" vertical="center" wrapText="1"/>
    </xf>
    <xf numFmtId="0" fontId="27" fillId="20" borderId="52" xfId="33" applyFont="1" applyFill="1" applyBorder="1" applyAlignment="1">
      <alignment horizontal="left" vertical="center" wrapText="1"/>
    </xf>
    <xf numFmtId="0" fontId="27" fillId="45" borderId="20" xfId="33" applyFont="1" applyFill="1" applyBorder="1" applyAlignment="1">
      <alignment horizontal="left" vertical="center" wrapText="1"/>
    </xf>
    <xf numFmtId="0" fontId="27" fillId="50" borderId="0" xfId="33" applyFont="1" applyFill="1" applyAlignment="1">
      <alignment vertical="center"/>
    </xf>
    <xf numFmtId="0" fontId="27" fillId="19" borderId="176" xfId="31" applyFont="1" applyFill="1" applyBorder="1"/>
    <xf numFmtId="0" fontId="27" fillId="19" borderId="3" xfId="31" applyFont="1" applyFill="1" applyBorder="1"/>
    <xf numFmtId="0" fontId="27" fillId="19" borderId="51" xfId="31" applyFont="1" applyFill="1" applyBorder="1"/>
    <xf numFmtId="0" fontId="27" fillId="38" borderId="141" xfId="31" applyFont="1" applyFill="1" applyBorder="1" applyAlignment="1">
      <alignment vertical="center"/>
    </xf>
    <xf numFmtId="0" fontId="27" fillId="38" borderId="141" xfId="31" applyFont="1" applyFill="1" applyBorder="1"/>
    <xf numFmtId="0" fontId="27" fillId="20" borderId="141" xfId="31" applyFont="1" applyFill="1" applyBorder="1" applyAlignment="1">
      <alignment vertical="center"/>
    </xf>
    <xf numFmtId="0" fontId="27" fillId="50" borderId="176" xfId="41" applyFont="1" applyFill="1" applyBorder="1"/>
    <xf numFmtId="0" fontId="27" fillId="50" borderId="3" xfId="41" applyFont="1" applyFill="1" applyBorder="1"/>
    <xf numFmtId="0" fontId="27" fillId="50" borderId="51" xfId="41" applyFont="1" applyFill="1" applyBorder="1"/>
    <xf numFmtId="0" fontId="27" fillId="50" borderId="51" xfId="41" applyFont="1" applyFill="1" applyBorder="1" applyAlignment="1">
      <alignment wrapText="1"/>
    </xf>
    <xf numFmtId="208" fontId="27" fillId="0" borderId="2" xfId="31" applyNumberFormat="1" applyFont="1" applyBorder="1" applyAlignment="1">
      <alignment vertical="center"/>
    </xf>
    <xf numFmtId="208" fontId="27" fillId="0" borderId="3" xfId="31" applyNumberFormat="1" applyFont="1" applyBorder="1" applyAlignment="1">
      <alignment vertical="center"/>
    </xf>
    <xf numFmtId="0" fontId="36" fillId="20" borderId="126" xfId="33" applyFont="1" applyFill="1" applyBorder="1" applyAlignment="1">
      <alignment horizontal="center" vertical="center"/>
    </xf>
    <xf numFmtId="0" fontId="27" fillId="32" borderId="50" xfId="33" applyFont="1" applyFill="1" applyBorder="1" applyAlignment="1">
      <alignment vertical="center" wrapText="1"/>
    </xf>
    <xf numFmtId="0" fontId="27" fillId="32" borderId="23" xfId="33" applyFont="1" applyFill="1" applyBorder="1" applyAlignment="1">
      <alignment vertical="center" wrapText="1"/>
    </xf>
    <xf numFmtId="0" fontId="27" fillId="32" borderId="25" xfId="33" applyFont="1" applyFill="1" applyBorder="1" applyAlignment="1">
      <alignment vertical="center" wrapText="1"/>
    </xf>
    <xf numFmtId="0" fontId="27" fillId="20" borderId="127" xfId="33" applyFont="1" applyFill="1" applyBorder="1" applyAlignment="1">
      <alignment vertical="center" wrapText="1"/>
    </xf>
    <xf numFmtId="0" fontId="27" fillId="32" borderId="26" xfId="33" applyFont="1" applyFill="1" applyBorder="1" applyAlignment="1">
      <alignment vertical="center" wrapText="1"/>
    </xf>
    <xf numFmtId="0" fontId="36" fillId="20" borderId="187" xfId="33" applyFont="1" applyFill="1" applyBorder="1" applyAlignment="1">
      <alignment vertical="center" wrapText="1"/>
    </xf>
    <xf numFmtId="0" fontId="36" fillId="20" borderId="126" xfId="33" applyFont="1" applyFill="1" applyBorder="1" applyAlignment="1">
      <alignment vertical="center" wrapText="1"/>
    </xf>
    <xf numFmtId="0" fontId="27" fillId="32" borderId="192" xfId="33" applyFont="1" applyFill="1" applyBorder="1" applyAlignment="1">
      <alignment vertical="center" wrapText="1"/>
    </xf>
    <xf numFmtId="0" fontId="27" fillId="32" borderId="194" xfId="33" applyFont="1" applyFill="1" applyBorder="1" applyAlignment="1">
      <alignment vertical="center" wrapText="1"/>
    </xf>
    <xf numFmtId="0" fontId="27" fillId="32" borderId="216" xfId="33" applyFont="1" applyFill="1" applyBorder="1" applyAlignment="1">
      <alignment vertical="center" wrapText="1"/>
    </xf>
    <xf numFmtId="0" fontId="27" fillId="20" borderId="178" xfId="33" applyFont="1" applyFill="1" applyBorder="1" applyAlignment="1">
      <alignment vertical="center" wrapText="1"/>
    </xf>
    <xf numFmtId="0" fontId="27" fillId="20" borderId="129" xfId="33" applyFont="1" applyFill="1" applyBorder="1" applyAlignment="1">
      <alignment vertical="center" wrapText="1"/>
    </xf>
    <xf numFmtId="0" fontId="27" fillId="32" borderId="217" xfId="33" applyFont="1" applyFill="1" applyBorder="1" applyAlignment="1">
      <alignment vertical="center" wrapText="1"/>
    </xf>
    <xf numFmtId="0" fontId="27" fillId="32" borderId="191" xfId="33" applyFont="1" applyFill="1" applyBorder="1" applyAlignment="1">
      <alignment vertical="center" wrapText="1"/>
    </xf>
    <xf numFmtId="0" fontId="27" fillId="32" borderId="129" xfId="33" applyFont="1" applyFill="1" applyBorder="1" applyAlignment="1">
      <alignment vertical="center" wrapText="1"/>
    </xf>
    <xf numFmtId="0" fontId="36" fillId="20" borderId="178" xfId="33" applyFont="1" applyFill="1" applyBorder="1" applyAlignment="1">
      <alignment vertical="center" wrapText="1"/>
    </xf>
    <xf numFmtId="0" fontId="27" fillId="32" borderId="218" xfId="33" applyFont="1" applyFill="1" applyBorder="1" applyAlignment="1">
      <alignment vertical="center" wrapText="1"/>
    </xf>
    <xf numFmtId="0" fontId="27" fillId="20" borderId="128" xfId="33" applyFont="1" applyFill="1" applyBorder="1" applyAlignment="1">
      <alignment vertical="center" wrapText="1"/>
    </xf>
    <xf numFmtId="0" fontId="27" fillId="20" borderId="219" xfId="33" applyFont="1" applyFill="1" applyBorder="1" applyAlignment="1">
      <alignment vertical="center" wrapText="1"/>
    </xf>
    <xf numFmtId="0" fontId="27" fillId="20" borderId="184" xfId="33" applyFont="1" applyFill="1" applyBorder="1" applyAlignment="1">
      <alignment vertical="center" wrapText="1"/>
    </xf>
    <xf numFmtId="0" fontId="27" fillId="20" borderId="186" xfId="33" applyFont="1" applyFill="1" applyBorder="1" applyAlignment="1">
      <alignment vertical="center" wrapText="1"/>
    </xf>
    <xf numFmtId="0" fontId="27" fillId="32" borderId="221" xfId="33" applyFont="1" applyFill="1" applyBorder="1" applyAlignment="1">
      <alignment vertical="center"/>
    </xf>
    <xf numFmtId="3" fontId="27" fillId="35" borderId="220" xfId="29" applyNumberFormat="1" applyFont="1" applyFill="1" applyBorder="1" applyAlignment="1">
      <alignment vertical="center"/>
    </xf>
    <xf numFmtId="209" fontId="27" fillId="35" borderId="220" xfId="29" applyNumberFormat="1" applyFont="1" applyFill="1" applyBorder="1" applyAlignment="1">
      <alignment vertical="center"/>
    </xf>
    <xf numFmtId="38" fontId="27" fillId="35" borderId="223" xfId="29" applyFont="1" applyFill="1" applyBorder="1" applyAlignment="1">
      <alignment vertical="center"/>
    </xf>
    <xf numFmtId="38" fontId="27" fillId="35" borderId="162" xfId="29" applyFont="1" applyFill="1" applyBorder="1" applyAlignment="1">
      <alignment vertical="center"/>
    </xf>
    <xf numFmtId="3" fontId="27" fillId="35" borderId="140" xfId="29" applyNumberFormat="1" applyFont="1" applyFill="1" applyBorder="1" applyAlignment="1">
      <alignment horizontal="right" vertical="center"/>
    </xf>
    <xf numFmtId="0" fontId="27" fillId="32" borderId="224" xfId="33" applyFont="1" applyFill="1" applyBorder="1" applyAlignment="1">
      <alignment vertical="center"/>
    </xf>
    <xf numFmtId="0" fontId="74" fillId="63" borderId="1" xfId="0" applyFont="1" applyFill="1" applyBorder="1" applyAlignment="1">
      <alignment horizontal="center" vertical="center"/>
    </xf>
    <xf numFmtId="211" fontId="27" fillId="63" borderId="1" xfId="38" applyNumberFormat="1" applyFont="1" applyFill="1" applyBorder="1" applyAlignment="1">
      <alignment horizontal="center" vertical="center"/>
    </xf>
    <xf numFmtId="0" fontId="27" fillId="8" borderId="100" xfId="32" applyFont="1" applyFill="1" applyBorder="1" applyAlignment="1">
      <alignment vertical="center"/>
    </xf>
    <xf numFmtId="0" fontId="27" fillId="8" borderId="6" xfId="32" applyFont="1" applyFill="1" applyBorder="1" applyAlignment="1">
      <alignment vertical="center"/>
    </xf>
    <xf numFmtId="0" fontId="27" fillId="8" borderId="225" xfId="32" applyFont="1" applyFill="1" applyBorder="1" applyAlignment="1">
      <alignment vertical="center"/>
    </xf>
    <xf numFmtId="0" fontId="27" fillId="5" borderId="181" xfId="32" applyFont="1" applyFill="1" applyBorder="1" applyAlignment="1">
      <alignment horizontal="center"/>
    </xf>
    <xf numFmtId="0" fontId="27" fillId="8" borderId="100" xfId="32" applyFont="1" applyFill="1" applyBorder="1"/>
    <xf numFmtId="0" fontId="27" fillId="8" borderId="6" xfId="32" applyFont="1" applyFill="1" applyBorder="1"/>
    <xf numFmtId="176" fontId="27" fillId="0" borderId="2" xfId="32" applyNumberFormat="1" applyFont="1" applyBorder="1" applyAlignment="1">
      <alignment vertical="center"/>
    </xf>
    <xf numFmtId="176" fontId="27" fillId="0" borderId="3" xfId="32" applyNumberFormat="1" applyFont="1" applyBorder="1" applyAlignment="1">
      <alignment vertical="center"/>
    </xf>
    <xf numFmtId="176" fontId="27" fillId="8" borderId="214" xfId="32" applyNumberFormat="1" applyFont="1" applyFill="1" applyBorder="1" applyAlignment="1">
      <alignment vertical="center"/>
    </xf>
    <xf numFmtId="176" fontId="27" fillId="8" borderId="215" xfId="32" applyNumberFormat="1" applyFont="1" applyFill="1" applyBorder="1" applyAlignment="1">
      <alignment vertical="center"/>
    </xf>
    <xf numFmtId="176" fontId="27" fillId="8" borderId="8" xfId="32" applyNumberFormat="1" applyFont="1" applyFill="1" applyBorder="1" applyAlignment="1">
      <alignment vertical="center"/>
    </xf>
    <xf numFmtId="0" fontId="27" fillId="8" borderId="225" xfId="32" applyFont="1" applyFill="1" applyBorder="1"/>
    <xf numFmtId="176" fontId="27" fillId="0" borderId="153" xfId="32" applyNumberFormat="1" applyFont="1" applyBorder="1" applyAlignment="1">
      <alignment vertical="center"/>
    </xf>
    <xf numFmtId="176" fontId="27" fillId="0" borderId="4" xfId="32" applyNumberFormat="1" applyFont="1" applyBorder="1" applyAlignment="1">
      <alignment vertical="center"/>
    </xf>
    <xf numFmtId="176" fontId="27" fillId="0" borderId="58" xfId="32" applyNumberFormat="1" applyFont="1" applyBorder="1" applyAlignment="1">
      <alignment vertical="center"/>
    </xf>
    <xf numFmtId="0" fontId="27" fillId="5" borderId="210" xfId="32" applyFont="1" applyFill="1" applyBorder="1" applyAlignment="1">
      <alignment horizontal="center"/>
    </xf>
    <xf numFmtId="0" fontId="27" fillId="5" borderId="16" xfId="32" applyFont="1" applyFill="1" applyBorder="1" applyAlignment="1">
      <alignment horizontal="center"/>
    </xf>
    <xf numFmtId="0" fontId="27" fillId="5" borderId="17" xfId="32" applyFont="1" applyFill="1" applyBorder="1" applyAlignment="1">
      <alignment horizontal="center"/>
    </xf>
    <xf numFmtId="38" fontId="36" fillId="28" borderId="38" xfId="29" applyFont="1" applyFill="1" applyBorder="1" applyAlignment="1">
      <alignment vertical="center"/>
    </xf>
    <xf numFmtId="38" fontId="27" fillId="3" borderId="21" xfId="29" applyFont="1" applyFill="1" applyBorder="1" applyAlignment="1">
      <alignment vertical="center"/>
    </xf>
    <xf numFmtId="38" fontId="27" fillId="31" borderId="148" xfId="29" applyFont="1" applyFill="1" applyBorder="1" applyAlignment="1">
      <alignment vertical="center"/>
    </xf>
    <xf numFmtId="38" fontId="27" fillId="31" borderId="112" xfId="29" applyFont="1" applyFill="1" applyBorder="1" applyAlignment="1">
      <alignment vertical="center"/>
    </xf>
    <xf numFmtId="38" fontId="27" fillId="31" borderId="147" xfId="29" applyFont="1" applyFill="1" applyBorder="1" applyAlignment="1">
      <alignment vertical="center"/>
    </xf>
    <xf numFmtId="38" fontId="27" fillId="31" borderId="111" xfId="29" applyFont="1" applyFill="1" applyBorder="1" applyAlignment="1">
      <alignment vertical="center"/>
    </xf>
    <xf numFmtId="38" fontId="27" fillId="28" borderId="21" xfId="29" applyFont="1" applyFill="1" applyBorder="1" applyAlignment="1">
      <alignment vertical="center"/>
    </xf>
    <xf numFmtId="38" fontId="27" fillId="31" borderId="93" xfId="29" applyFont="1" applyFill="1" applyBorder="1" applyAlignment="1">
      <alignment vertical="center"/>
    </xf>
    <xf numFmtId="38" fontId="36" fillId="33" borderId="65" xfId="29" applyFont="1" applyFill="1" applyBorder="1" applyAlignment="1">
      <alignment vertical="center"/>
    </xf>
    <xf numFmtId="38" fontId="36" fillId="20" borderId="38" xfId="29" applyFont="1" applyFill="1" applyBorder="1" applyAlignment="1">
      <alignment vertical="center"/>
    </xf>
    <xf numFmtId="38" fontId="27" fillId="32" borderId="69" xfId="29" applyFont="1" applyFill="1" applyBorder="1" applyAlignment="1">
      <alignment vertical="center"/>
    </xf>
    <xf numFmtId="38" fontId="27" fillId="32" borderId="86" xfId="29" applyFont="1" applyFill="1" applyBorder="1" applyAlignment="1">
      <alignment vertical="center"/>
    </xf>
    <xf numFmtId="38" fontId="27" fillId="20" borderId="47" xfId="29" applyFont="1" applyFill="1" applyBorder="1" applyAlignment="1">
      <alignment vertical="center"/>
    </xf>
    <xf numFmtId="198" fontId="27" fillId="20" borderId="18" xfId="29" applyNumberFormat="1" applyFont="1" applyFill="1" applyBorder="1" applyAlignment="1">
      <alignment vertical="center"/>
    </xf>
    <xf numFmtId="38" fontId="36" fillId="33" borderId="38" xfId="29" applyFont="1" applyFill="1" applyBorder="1" applyAlignment="1">
      <alignment vertical="center"/>
    </xf>
    <xf numFmtId="38" fontId="27" fillId="35" borderId="67" xfId="29" applyFont="1" applyFill="1" applyBorder="1" applyAlignment="1">
      <alignment vertical="center"/>
    </xf>
    <xf numFmtId="198" fontId="27" fillId="35" borderId="108" xfId="29" applyNumberFormat="1" applyFont="1" applyFill="1" applyBorder="1" applyAlignment="1">
      <alignment vertical="center"/>
    </xf>
    <xf numFmtId="3" fontId="36" fillId="33" borderId="38" xfId="29" applyNumberFormat="1" applyFont="1" applyFill="1" applyBorder="1" applyAlignment="1">
      <alignment vertical="center"/>
    </xf>
    <xf numFmtId="3" fontId="27" fillId="35" borderId="67" xfId="29" applyNumberFormat="1" applyFont="1" applyFill="1" applyBorder="1" applyAlignment="1">
      <alignment vertical="center"/>
    </xf>
    <xf numFmtId="3" fontId="27" fillId="35" borderId="68" xfId="29" applyNumberFormat="1" applyFont="1" applyFill="1" applyBorder="1" applyAlignment="1">
      <alignment vertical="center"/>
    </xf>
    <xf numFmtId="209" fontId="27" fillId="35" borderId="68" xfId="29" applyNumberFormat="1" applyFont="1" applyFill="1" applyBorder="1" applyAlignment="1">
      <alignment vertical="center"/>
    </xf>
    <xf numFmtId="3" fontId="27" fillId="35" borderId="222" xfId="29" applyNumberFormat="1" applyFont="1" applyFill="1" applyBorder="1" applyAlignment="1">
      <alignment vertical="center"/>
    </xf>
    <xf numFmtId="3" fontId="27" fillId="35" borderId="139" xfId="29" applyNumberFormat="1" applyFont="1" applyFill="1" applyBorder="1" applyAlignment="1">
      <alignment horizontal="right" vertical="center"/>
    </xf>
    <xf numFmtId="38" fontId="36" fillId="33" borderId="47" xfId="29" applyFont="1" applyFill="1" applyBorder="1" applyAlignment="1">
      <alignment vertical="center"/>
    </xf>
    <xf numFmtId="38" fontId="27" fillId="35" borderId="118" xfId="29" applyFont="1" applyFill="1" applyBorder="1" applyAlignment="1">
      <alignment vertical="center"/>
    </xf>
    <xf numFmtId="38" fontId="36" fillId="33" borderId="46" xfId="29" applyFont="1" applyFill="1" applyBorder="1" applyAlignment="1">
      <alignment vertical="center"/>
    </xf>
    <xf numFmtId="38" fontId="36" fillId="20" borderId="133" xfId="29" applyFont="1" applyFill="1" applyBorder="1" applyAlignment="1">
      <alignment vertical="center"/>
    </xf>
    <xf numFmtId="38" fontId="36" fillId="20" borderId="112" xfId="29" applyFont="1" applyFill="1" applyBorder="1" applyAlignment="1">
      <alignment vertical="center"/>
    </xf>
    <xf numFmtId="38" fontId="36" fillId="20" borderId="139" xfId="29" applyFont="1" applyFill="1" applyBorder="1" applyAlignment="1">
      <alignment vertical="center"/>
    </xf>
    <xf numFmtId="0" fontId="27" fillId="32" borderId="224" xfId="33" applyFont="1" applyFill="1" applyBorder="1" applyAlignment="1">
      <alignment vertical="center" wrapText="1"/>
    </xf>
    <xf numFmtId="0" fontId="27" fillId="24" borderId="174" xfId="33" applyFont="1" applyFill="1" applyBorder="1" applyAlignment="1">
      <alignment horizontal="center" vertical="center"/>
    </xf>
    <xf numFmtId="38" fontId="36" fillId="28" borderId="77" xfId="29" applyFont="1" applyFill="1" applyBorder="1" applyAlignment="1">
      <alignment vertical="center"/>
    </xf>
    <xf numFmtId="38" fontId="27" fillId="3" borderId="33" xfId="29" applyFont="1" applyFill="1" applyBorder="1" applyAlignment="1">
      <alignment vertical="center"/>
    </xf>
    <xf numFmtId="38" fontId="27" fillId="31" borderId="91" xfId="29" applyFont="1" applyFill="1" applyBorder="1" applyAlignment="1">
      <alignment vertical="center"/>
    </xf>
    <xf numFmtId="38" fontId="27" fillId="31" borderId="113" xfId="29" applyFont="1" applyFill="1" applyBorder="1" applyAlignment="1">
      <alignment vertical="center"/>
    </xf>
    <xf numFmtId="38" fontId="27" fillId="31" borderId="146" xfId="29" applyFont="1" applyFill="1" applyBorder="1" applyAlignment="1">
      <alignment vertical="center"/>
    </xf>
    <xf numFmtId="38" fontId="27" fillId="20" borderId="33" xfId="29" applyFont="1" applyFill="1" applyBorder="1" applyAlignment="1">
      <alignment vertical="center"/>
    </xf>
    <xf numFmtId="38" fontId="27" fillId="31" borderId="114" xfId="29" applyFont="1" applyFill="1" applyBorder="1" applyAlignment="1">
      <alignment vertical="center"/>
    </xf>
    <xf numFmtId="38" fontId="27" fillId="28" borderId="33" xfId="29" applyFont="1" applyFill="1" applyBorder="1" applyAlignment="1">
      <alignment vertical="center"/>
    </xf>
    <xf numFmtId="38" fontId="27" fillId="31" borderId="20" xfId="29" applyFont="1" applyFill="1" applyBorder="1" applyAlignment="1">
      <alignment vertical="center"/>
    </xf>
    <xf numFmtId="38" fontId="36" fillId="33" borderId="164" xfId="29" applyFont="1" applyFill="1" applyBorder="1" applyAlignment="1">
      <alignment vertical="center"/>
    </xf>
    <xf numFmtId="38" fontId="36" fillId="20" borderId="77" xfId="29" applyFont="1" applyFill="1" applyBorder="1" applyAlignment="1">
      <alignment vertical="center"/>
    </xf>
    <xf numFmtId="38" fontId="27" fillId="32" borderId="119" xfId="29" applyFont="1" applyFill="1" applyBorder="1" applyAlignment="1">
      <alignment vertical="center"/>
    </xf>
    <xf numFmtId="38" fontId="27" fillId="32" borderId="172" xfId="29" applyFont="1" applyFill="1" applyBorder="1" applyAlignment="1">
      <alignment vertical="center"/>
    </xf>
    <xf numFmtId="38" fontId="27" fillId="20" borderId="32" xfId="29" applyFont="1" applyFill="1" applyBorder="1" applyAlignment="1">
      <alignment vertical="center"/>
    </xf>
    <xf numFmtId="198" fontId="27" fillId="20" borderId="85" xfId="29" applyNumberFormat="1" applyFont="1" applyFill="1" applyBorder="1" applyAlignment="1">
      <alignment vertical="center"/>
    </xf>
    <xf numFmtId="38" fontId="36" fillId="33" borderId="77" xfId="29" applyFont="1" applyFill="1" applyBorder="1" applyAlignment="1">
      <alignment vertical="center"/>
    </xf>
    <xf numFmtId="38" fontId="27" fillId="35" borderId="87" xfId="29" applyFont="1" applyFill="1" applyBorder="1" applyAlignment="1">
      <alignment vertical="center"/>
    </xf>
    <xf numFmtId="38" fontId="27" fillId="35" borderId="107" xfId="29" applyFont="1" applyFill="1" applyBorder="1" applyAlignment="1">
      <alignment vertical="center"/>
    </xf>
    <xf numFmtId="3" fontId="36" fillId="33" borderId="77" xfId="29" applyNumberFormat="1" applyFont="1" applyFill="1" applyBorder="1" applyAlignment="1">
      <alignment vertical="center"/>
    </xf>
    <xf numFmtId="3" fontId="27" fillId="35" borderId="87" xfId="29" applyNumberFormat="1" applyFont="1" applyFill="1" applyBorder="1" applyAlignment="1">
      <alignment vertical="center"/>
    </xf>
    <xf numFmtId="3" fontId="27" fillId="35" borderId="88" xfId="29" applyNumberFormat="1" applyFont="1" applyFill="1" applyBorder="1" applyAlignment="1">
      <alignment vertical="center"/>
    </xf>
    <xf numFmtId="209" fontId="27" fillId="35" borderId="88" xfId="29" applyNumberFormat="1" applyFont="1" applyFill="1" applyBorder="1" applyAlignment="1">
      <alignment vertical="center"/>
    </xf>
    <xf numFmtId="3" fontId="27" fillId="35" borderId="221" xfId="29" applyNumberFormat="1" applyFont="1" applyFill="1" applyBorder="1" applyAlignment="1">
      <alignment vertical="center"/>
    </xf>
    <xf numFmtId="38" fontId="36" fillId="33" borderId="32" xfId="29" applyFont="1" applyFill="1" applyBorder="1" applyAlignment="1">
      <alignment vertical="center"/>
    </xf>
    <xf numFmtId="38" fontId="27" fillId="35" borderId="117" xfId="29" applyFont="1" applyFill="1" applyBorder="1" applyAlignment="1">
      <alignment vertical="center"/>
    </xf>
    <xf numFmtId="38" fontId="36" fillId="33" borderId="80" xfId="29" applyFont="1" applyFill="1" applyBorder="1" applyAlignment="1">
      <alignment vertical="center"/>
    </xf>
    <xf numFmtId="38" fontId="36" fillId="20" borderId="226" xfId="29" applyFont="1" applyFill="1" applyBorder="1" applyAlignment="1">
      <alignment vertical="center"/>
    </xf>
    <xf numFmtId="38" fontId="36" fillId="20" borderId="113" xfId="29" applyFont="1" applyFill="1" applyBorder="1" applyAlignment="1">
      <alignment vertical="center"/>
    </xf>
    <xf numFmtId="38" fontId="36" fillId="20" borderId="149" xfId="29" applyFont="1" applyFill="1" applyBorder="1" applyAlignment="1">
      <alignment vertical="center"/>
    </xf>
    <xf numFmtId="0" fontId="27" fillId="24" borderId="210" xfId="33" applyFont="1" applyFill="1" applyBorder="1" applyAlignment="1">
      <alignment horizontal="center" vertical="center"/>
    </xf>
    <xf numFmtId="40" fontId="27" fillId="20" borderId="208" xfId="29" applyNumberFormat="1" applyFont="1" applyFill="1" applyBorder="1" applyAlignment="1">
      <alignment horizontal="center" vertical="center"/>
    </xf>
    <xf numFmtId="40" fontId="27" fillId="3" borderId="2" xfId="29" applyNumberFormat="1" applyFont="1" applyFill="1" applyBorder="1" applyAlignment="1">
      <alignment vertical="center"/>
    </xf>
    <xf numFmtId="40" fontId="27" fillId="32" borderId="205" xfId="29" applyNumberFormat="1" applyFont="1" applyFill="1" applyBorder="1" applyAlignment="1">
      <alignment vertical="center"/>
    </xf>
    <xf numFmtId="40" fontId="27" fillId="32" borderId="206" xfId="29" applyNumberFormat="1" applyFont="1" applyFill="1" applyBorder="1" applyAlignment="1">
      <alignment vertical="center" wrapText="1"/>
    </xf>
    <xf numFmtId="40" fontId="27" fillId="32" borderId="227" xfId="29" applyNumberFormat="1" applyFont="1" applyFill="1" applyBorder="1" applyAlignment="1">
      <alignment vertical="center" wrapText="1"/>
    </xf>
    <xf numFmtId="40" fontId="27" fillId="20" borderId="2" xfId="29" applyNumberFormat="1" applyFont="1" applyFill="1" applyBorder="1" applyAlignment="1">
      <alignment vertical="center"/>
    </xf>
    <xf numFmtId="40" fontId="27" fillId="32" borderId="228" xfId="29" applyNumberFormat="1" applyFont="1" applyFill="1" applyBorder="1" applyAlignment="1">
      <alignment vertical="center" wrapText="1"/>
    </xf>
    <xf numFmtId="40" fontId="27" fillId="32" borderId="54" xfId="29" applyNumberFormat="1" applyFont="1" applyFill="1" applyBorder="1" applyAlignment="1">
      <alignment vertical="center" wrapText="1"/>
    </xf>
    <xf numFmtId="40" fontId="27" fillId="34" borderId="229" xfId="29" applyNumberFormat="1" applyFont="1" applyFill="1" applyBorder="1" applyAlignment="1">
      <alignment vertical="center" wrapText="1"/>
    </xf>
    <xf numFmtId="40" fontId="27" fillId="20" borderId="208" xfId="29" applyNumberFormat="1" applyFont="1" applyFill="1" applyBorder="1" applyAlignment="1">
      <alignment vertical="center" wrapText="1"/>
    </xf>
    <xf numFmtId="40" fontId="27" fillId="20" borderId="2" xfId="29" applyNumberFormat="1" applyFont="1" applyFill="1" applyBorder="1" applyAlignment="1">
      <alignment vertical="center" wrapText="1"/>
    </xf>
    <xf numFmtId="40" fontId="27" fillId="32" borderId="230" xfId="29" applyNumberFormat="1" applyFont="1" applyFill="1" applyBorder="1" applyAlignment="1">
      <alignment vertical="center" wrapText="1"/>
    </xf>
    <xf numFmtId="40" fontId="27" fillId="32" borderId="231" xfId="29" applyNumberFormat="1" applyFont="1" applyFill="1" applyBorder="1" applyAlignment="1">
      <alignment vertical="center" wrapText="1"/>
    </xf>
    <xf numFmtId="40" fontId="27" fillId="32" borderId="232" xfId="29" applyNumberFormat="1" applyFont="1" applyFill="1" applyBorder="1" applyAlignment="1">
      <alignment vertical="center" wrapText="1"/>
    </xf>
    <xf numFmtId="40" fontId="27" fillId="20" borderId="54" xfId="29" applyNumberFormat="1" applyFont="1" applyFill="1" applyBorder="1" applyAlignment="1">
      <alignment vertical="center" wrapText="1"/>
    </xf>
    <xf numFmtId="40" fontId="27" fillId="32" borderId="233" xfId="29" applyNumberFormat="1" applyFont="1" applyFill="1" applyBorder="1" applyAlignment="1">
      <alignment vertical="center" wrapText="1"/>
    </xf>
    <xf numFmtId="40" fontId="27" fillId="32" borderId="234" xfId="29" applyNumberFormat="1" applyFont="1" applyFill="1" applyBorder="1" applyAlignment="1">
      <alignment vertical="center" wrapText="1"/>
    </xf>
    <xf numFmtId="38" fontId="36" fillId="33" borderId="208" xfId="29" applyFont="1" applyFill="1" applyBorder="1" applyAlignment="1">
      <alignment vertical="center"/>
    </xf>
    <xf numFmtId="38" fontId="27" fillId="35" borderId="233" xfId="29" applyFont="1" applyFill="1" applyBorder="1" applyAlignment="1">
      <alignment vertical="center"/>
    </xf>
    <xf numFmtId="38" fontId="27" fillId="35" borderId="231" xfId="29" applyFont="1" applyFill="1" applyBorder="1" applyAlignment="1">
      <alignment vertical="center"/>
    </xf>
    <xf numFmtId="38" fontId="27" fillId="35" borderId="235" xfId="29" applyFont="1" applyFill="1" applyBorder="1" applyAlignment="1">
      <alignment vertical="center"/>
    </xf>
    <xf numFmtId="38" fontId="27" fillId="35" borderId="236" xfId="29" applyFont="1" applyFill="1" applyBorder="1" applyAlignment="1">
      <alignment vertical="center"/>
    </xf>
    <xf numFmtId="40" fontId="27" fillId="20" borderId="153" xfId="29" applyNumberFormat="1" applyFont="1" applyFill="1" applyBorder="1" applyAlignment="1">
      <alignment vertical="center" wrapText="1"/>
    </xf>
    <xf numFmtId="40" fontId="27" fillId="32" borderId="237" xfId="29" applyNumberFormat="1" applyFont="1" applyFill="1" applyBorder="1" applyAlignment="1">
      <alignment vertical="center" wrapText="1"/>
    </xf>
    <xf numFmtId="40" fontId="27" fillId="20" borderId="209" xfId="29" applyNumberFormat="1" applyFont="1" applyFill="1" applyBorder="1" applyAlignment="1">
      <alignment vertical="center" wrapText="1"/>
    </xf>
    <xf numFmtId="40" fontId="36" fillId="20" borderId="238" xfId="29" applyNumberFormat="1" applyFont="1" applyFill="1" applyBorder="1" applyAlignment="1">
      <alignment vertical="center" wrapText="1"/>
    </xf>
    <xf numFmtId="40" fontId="36" fillId="20" borderId="206" xfId="29" applyNumberFormat="1" applyFont="1" applyFill="1" applyBorder="1" applyAlignment="1">
      <alignment vertical="center" wrapText="1"/>
    </xf>
    <xf numFmtId="40" fontId="36" fillId="20" borderId="236" xfId="29" applyNumberFormat="1" applyFont="1" applyFill="1" applyBorder="1" applyAlignment="1">
      <alignment vertical="center" wrapText="1"/>
    </xf>
    <xf numFmtId="0" fontId="27" fillId="45" borderId="33" xfId="33" applyFont="1" applyFill="1" applyBorder="1" applyAlignment="1">
      <alignment vertical="center"/>
    </xf>
    <xf numFmtId="38" fontId="11" fillId="15" borderId="25" xfId="29" applyFont="1" applyFill="1" applyBorder="1" applyAlignment="1">
      <alignment horizontal="left" vertical="center"/>
    </xf>
    <xf numFmtId="180" fontId="27" fillId="35" borderId="149" xfId="29" applyNumberFormat="1" applyFont="1" applyFill="1" applyBorder="1" applyAlignment="1">
      <alignment vertical="center"/>
    </xf>
    <xf numFmtId="0" fontId="73" fillId="29" borderId="0" xfId="32" applyFont="1" applyFill="1" applyAlignment="1">
      <alignment vertical="top" wrapText="1"/>
    </xf>
    <xf numFmtId="0" fontId="4" fillId="0" borderId="0" xfId="33" applyFont="1" applyAlignment="1">
      <alignment horizontal="left" vertical="center"/>
    </xf>
    <xf numFmtId="0" fontId="72" fillId="29" borderId="0" xfId="34" applyFont="1" applyFill="1" applyAlignment="1">
      <alignment vertical="top"/>
    </xf>
    <xf numFmtId="0" fontId="38" fillId="29" borderId="33" xfId="28" applyFont="1" applyFill="1" applyBorder="1" applyAlignment="1" applyProtection="1">
      <alignment vertical="center" wrapText="1"/>
    </xf>
    <xf numFmtId="0" fontId="72" fillId="29" borderId="44" xfId="33" applyFont="1" applyFill="1" applyBorder="1" applyAlignment="1">
      <alignment vertical="center"/>
    </xf>
    <xf numFmtId="0" fontId="72" fillId="8" borderId="1" xfId="33" applyFont="1" applyFill="1" applyBorder="1" applyAlignment="1">
      <alignment vertical="center"/>
    </xf>
    <xf numFmtId="0" fontId="72" fillId="8" borderId="33" xfId="33" applyFont="1" applyFill="1" applyBorder="1" applyAlignment="1">
      <alignment vertical="center"/>
    </xf>
    <xf numFmtId="177" fontId="27" fillId="8" borderId="0" xfId="33" applyNumberFormat="1" applyFont="1" applyFill="1" applyAlignment="1">
      <alignment horizontal="left" vertical="top" wrapText="1"/>
    </xf>
    <xf numFmtId="177" fontId="27" fillId="29" borderId="130" xfId="33" applyNumberFormat="1" applyFont="1" applyFill="1" applyBorder="1" applyAlignment="1">
      <alignment horizontal="left" vertical="center" wrapText="1"/>
    </xf>
    <xf numFmtId="177" fontId="27" fillId="29" borderId="84" xfId="33" applyNumberFormat="1" applyFont="1" applyFill="1" applyBorder="1" applyAlignment="1">
      <alignment horizontal="left" vertical="center" wrapText="1"/>
    </xf>
    <xf numFmtId="177" fontId="27" fillId="29" borderId="46" xfId="33" applyNumberFormat="1" applyFont="1" applyFill="1" applyBorder="1" applyAlignment="1">
      <alignment horizontal="left" vertical="center" wrapText="1"/>
    </xf>
    <xf numFmtId="0" fontId="36" fillId="41" borderId="48" xfId="33" applyFont="1" applyFill="1" applyBorder="1" applyAlignment="1">
      <alignment horizontal="left" vertical="center" wrapText="1"/>
    </xf>
    <xf numFmtId="0" fontId="36" fillId="41" borderId="127" xfId="33" applyFont="1" applyFill="1" applyBorder="1" applyAlignment="1">
      <alignment horizontal="left" vertical="center" wrapText="1"/>
    </xf>
    <xf numFmtId="0" fontId="27" fillId="50" borderId="91" xfId="33" applyFont="1" applyFill="1" applyBorder="1" applyAlignment="1">
      <alignment horizontal="left" vertical="center" wrapText="1"/>
    </xf>
    <xf numFmtId="0" fontId="27" fillId="50" borderId="183" xfId="33" applyFont="1" applyFill="1" applyBorder="1" applyAlignment="1">
      <alignment horizontal="left" vertical="center" wrapText="1"/>
    </xf>
    <xf numFmtId="0" fontId="27" fillId="50" borderId="113" xfId="33" applyFont="1" applyFill="1" applyBorder="1" applyAlignment="1">
      <alignment horizontal="left" vertical="center" wrapText="1"/>
    </xf>
    <xf numFmtId="0" fontId="27" fillId="50" borderId="184" xfId="33" applyFont="1" applyFill="1" applyBorder="1" applyAlignment="1">
      <alignment horizontal="left" vertical="center" wrapText="1"/>
    </xf>
    <xf numFmtId="0" fontId="19" fillId="20" borderId="44" xfId="33" applyFont="1" applyFill="1" applyBorder="1" applyAlignment="1">
      <alignment horizontal="left" vertical="center" wrapText="1"/>
    </xf>
    <xf numFmtId="0" fontId="36" fillId="20" borderId="182" xfId="33" applyFont="1" applyFill="1" applyBorder="1" applyAlignment="1">
      <alignment horizontal="left" vertical="center" wrapText="1"/>
    </xf>
    <xf numFmtId="0" fontId="27" fillId="8" borderId="113" xfId="33" applyFont="1" applyFill="1" applyBorder="1" applyAlignment="1">
      <alignment horizontal="left" vertical="center"/>
    </xf>
    <xf numFmtId="0" fontId="27" fillId="8" borderId="184" xfId="33" applyFont="1" applyFill="1" applyBorder="1" applyAlignment="1">
      <alignment horizontal="left" vertical="center"/>
    </xf>
    <xf numFmtId="0" fontId="27" fillId="8" borderId="113" xfId="33" applyFont="1" applyFill="1" applyBorder="1" applyAlignment="1">
      <alignment horizontal="left" vertical="center" wrapText="1"/>
    </xf>
    <xf numFmtId="0" fontId="27" fillId="8" borderId="184" xfId="33" applyFont="1" applyFill="1" applyBorder="1" applyAlignment="1">
      <alignment horizontal="left" vertical="center" wrapText="1"/>
    </xf>
    <xf numFmtId="0" fontId="27" fillId="8" borderId="175" xfId="33" applyFont="1" applyFill="1" applyBorder="1" applyAlignment="1">
      <alignment horizontal="left" vertical="center"/>
    </xf>
    <xf numFmtId="0" fontId="27" fillId="8" borderId="190" xfId="33" applyFont="1" applyFill="1" applyBorder="1" applyAlignment="1">
      <alignment horizontal="left" vertical="center"/>
    </xf>
    <xf numFmtId="0" fontId="36" fillId="20" borderId="44" xfId="33" applyFont="1" applyFill="1" applyBorder="1" applyAlignment="1">
      <alignment horizontal="left" vertical="center" wrapText="1"/>
    </xf>
    <xf numFmtId="0" fontId="27" fillId="8" borderId="175" xfId="33" applyFont="1" applyFill="1" applyBorder="1" applyAlignment="1">
      <alignment horizontal="left" vertical="center" wrapText="1"/>
    </xf>
    <xf numFmtId="0" fontId="27" fillId="8" borderId="190" xfId="33" applyFont="1" applyFill="1" applyBorder="1" applyAlignment="1">
      <alignment horizontal="left" vertical="center" wrapText="1"/>
    </xf>
    <xf numFmtId="0" fontId="36" fillId="41" borderId="33" xfId="33" applyFont="1" applyFill="1" applyBorder="1" applyAlignment="1">
      <alignment horizontal="left" vertical="center" wrapText="1"/>
    </xf>
    <xf numFmtId="0" fontId="27" fillId="29" borderId="91" xfId="33" applyFont="1" applyFill="1" applyBorder="1" applyAlignment="1">
      <alignment horizontal="left" vertical="center" wrapText="1"/>
    </xf>
    <xf numFmtId="0" fontId="27" fillId="29" borderId="183" xfId="33" applyFont="1" applyFill="1" applyBorder="1" applyAlignment="1">
      <alignment horizontal="left" vertical="center" wrapText="1"/>
    </xf>
    <xf numFmtId="0" fontId="29" fillId="29" borderId="0" xfId="33" applyFont="1" applyFill="1" applyAlignment="1">
      <alignment horizontal="left" vertical="top" wrapText="1"/>
    </xf>
    <xf numFmtId="0" fontId="29" fillId="29" borderId="0" xfId="33" applyFont="1" applyFill="1" applyAlignment="1">
      <alignment horizontal="left" vertical="top"/>
    </xf>
    <xf numFmtId="0" fontId="36" fillId="9" borderId="44" xfId="33" applyFont="1" applyFill="1" applyBorder="1" applyAlignment="1">
      <alignment horizontal="left" vertical="center" wrapText="1"/>
    </xf>
    <xf numFmtId="0" fontId="36" fillId="9" borderId="182" xfId="33" applyFont="1" applyFill="1" applyBorder="1" applyAlignment="1">
      <alignment horizontal="left" vertical="center" wrapText="1"/>
    </xf>
    <xf numFmtId="49" fontId="36" fillId="24" borderId="33" xfId="33" applyNumberFormat="1" applyFont="1" applyFill="1" applyBorder="1" applyAlignment="1">
      <alignment horizontal="left" vertical="center" wrapText="1"/>
    </xf>
    <xf numFmtId="49" fontId="36" fillId="24" borderId="127" xfId="33" applyNumberFormat="1" applyFont="1" applyFill="1" applyBorder="1" applyAlignment="1">
      <alignment horizontal="left" vertical="center" wrapText="1"/>
    </xf>
    <xf numFmtId="0" fontId="36" fillId="9" borderId="44" xfId="33" applyFont="1" applyFill="1" applyBorder="1" applyAlignment="1">
      <alignment horizontal="left" vertical="center"/>
    </xf>
    <xf numFmtId="0" fontId="36" fillId="9" borderId="182" xfId="33" applyFont="1" applyFill="1" applyBorder="1" applyAlignment="1">
      <alignment horizontal="left" vertical="center"/>
    </xf>
    <xf numFmtId="0" fontId="36" fillId="24" borderId="33" xfId="33" applyFont="1" applyFill="1" applyBorder="1" applyAlignment="1">
      <alignment horizontal="left" vertical="center"/>
    </xf>
    <xf numFmtId="0" fontId="36" fillId="24" borderId="127" xfId="33" applyFont="1" applyFill="1" applyBorder="1" applyAlignment="1">
      <alignment horizontal="left" vertical="center"/>
    </xf>
    <xf numFmtId="0" fontId="27" fillId="45" borderId="44" xfId="33" applyFont="1" applyFill="1" applyBorder="1" applyAlignment="1">
      <alignment horizontal="left" vertical="center" wrapText="1"/>
    </xf>
    <xf numFmtId="0" fontId="27" fillId="45" borderId="183" xfId="33" applyFont="1" applyFill="1" applyBorder="1" applyAlignment="1">
      <alignment horizontal="left" vertical="center" wrapText="1"/>
    </xf>
    <xf numFmtId="0" fontId="27" fillId="0" borderId="0" xfId="0" applyFont="1" applyAlignment="1">
      <alignment horizontal="left" vertical="top"/>
    </xf>
    <xf numFmtId="0" fontId="27" fillId="45" borderId="182" xfId="33" applyFont="1" applyFill="1" applyBorder="1" applyAlignment="1">
      <alignment horizontal="left" vertical="center" wrapText="1"/>
    </xf>
    <xf numFmtId="0" fontId="29" fillId="8" borderId="0" xfId="33" applyFont="1" applyFill="1" applyAlignment="1">
      <alignment horizontal="left" vertical="top" wrapText="1"/>
    </xf>
    <xf numFmtId="0" fontId="27" fillId="0" borderId="0" xfId="0" applyFont="1" applyAlignment="1">
      <alignment horizontal="left" vertical="top" wrapText="1"/>
    </xf>
    <xf numFmtId="0" fontId="36" fillId="20" borderId="33" xfId="33" applyFont="1" applyFill="1" applyBorder="1" applyAlignment="1">
      <alignment horizontal="left" vertical="center"/>
    </xf>
    <xf numFmtId="0" fontId="36" fillId="20" borderId="127" xfId="33" applyFont="1" applyFill="1" applyBorder="1" applyAlignment="1">
      <alignment horizontal="left" vertical="center"/>
    </xf>
    <xf numFmtId="0" fontId="36" fillId="53" borderId="33" xfId="33" applyFont="1" applyFill="1" applyBorder="1" applyAlignment="1">
      <alignment horizontal="left" vertical="center"/>
    </xf>
    <xf numFmtId="0" fontId="36" fillId="53" borderId="127" xfId="33" applyFont="1" applyFill="1" applyBorder="1" applyAlignment="1">
      <alignment horizontal="left" vertical="center"/>
    </xf>
    <xf numFmtId="0" fontId="36" fillId="20" borderId="33" xfId="33" applyFont="1" applyFill="1" applyBorder="1" applyAlignment="1">
      <alignment horizontal="left" vertical="top" wrapText="1"/>
    </xf>
    <xf numFmtId="0" fontId="36" fillId="20" borderId="127" xfId="33" applyFont="1" applyFill="1" applyBorder="1" applyAlignment="1">
      <alignment horizontal="left" vertical="top" wrapText="1"/>
    </xf>
    <xf numFmtId="0" fontId="36" fillId="9" borderId="33" xfId="33" applyFont="1" applyFill="1" applyBorder="1" applyAlignment="1">
      <alignment horizontal="left" vertical="center"/>
    </xf>
    <xf numFmtId="0" fontId="36" fillId="9" borderId="127" xfId="33" applyFont="1" applyFill="1" applyBorder="1" applyAlignment="1">
      <alignment horizontal="left" vertical="center"/>
    </xf>
    <xf numFmtId="0" fontId="52" fillId="24" borderId="57" xfId="33" applyFont="1" applyFill="1" applyBorder="1" applyAlignment="1">
      <alignment horizontal="center" vertical="center"/>
    </xf>
    <xf numFmtId="0" fontId="52" fillId="24" borderId="125" xfId="33" applyFont="1" applyFill="1" applyBorder="1" applyAlignment="1">
      <alignment horizontal="center" vertical="center"/>
    </xf>
    <xf numFmtId="0" fontId="52" fillId="40" borderId="57" xfId="33" applyFont="1" applyFill="1" applyBorder="1" applyAlignment="1">
      <alignment horizontal="center" vertical="center"/>
    </xf>
    <xf numFmtId="0" fontId="52" fillId="40" borderId="125" xfId="33" applyFont="1" applyFill="1" applyBorder="1" applyAlignment="1">
      <alignment horizontal="center" vertical="center"/>
    </xf>
    <xf numFmtId="0" fontId="52" fillId="40" borderId="57" xfId="33" applyFont="1" applyFill="1" applyBorder="1" applyAlignment="1">
      <alignment horizontal="center" vertical="center" wrapText="1"/>
    </xf>
    <xf numFmtId="0" fontId="27" fillId="8" borderId="88" xfId="33" applyFont="1" applyFill="1" applyBorder="1" applyAlignment="1">
      <alignment vertical="center" wrapText="1"/>
    </xf>
    <xf numFmtId="0" fontId="27" fillId="8" borderId="68" xfId="33" applyFont="1" applyFill="1" applyBorder="1" applyAlignment="1">
      <alignment vertical="center"/>
    </xf>
    <xf numFmtId="0" fontId="36" fillId="8" borderId="0" xfId="33" applyFont="1" applyFill="1" applyAlignment="1">
      <alignment horizontal="left"/>
    </xf>
    <xf numFmtId="0" fontId="29" fillId="29" borderId="0" xfId="32" applyFont="1" applyFill="1" applyAlignment="1">
      <alignment vertical="top" wrapText="1"/>
    </xf>
    <xf numFmtId="0" fontId="27" fillId="8" borderId="88" xfId="33" applyFont="1" applyFill="1" applyBorder="1" applyAlignment="1">
      <alignment horizontal="left" vertical="center" wrapText="1"/>
    </xf>
    <xf numFmtId="0" fontId="27" fillId="8" borderId="68" xfId="33" applyFont="1" applyFill="1" applyBorder="1" applyAlignment="1">
      <alignment horizontal="left" vertical="center"/>
    </xf>
    <xf numFmtId="0" fontId="27" fillId="8" borderId="211" xfId="33" applyFont="1" applyFill="1" applyBorder="1" applyAlignment="1">
      <alignment vertical="center"/>
    </xf>
    <xf numFmtId="0" fontId="27" fillId="8" borderId="212" xfId="33" applyFont="1" applyFill="1" applyBorder="1" applyAlignment="1">
      <alignment vertical="center"/>
    </xf>
    <xf numFmtId="0" fontId="27" fillId="8" borderId="213" xfId="33" applyFont="1" applyFill="1" applyBorder="1" applyAlignment="1">
      <alignment vertical="center"/>
    </xf>
    <xf numFmtId="0" fontId="27" fillId="29" borderId="0" xfId="33" applyFont="1" applyFill="1" applyAlignment="1">
      <alignment vertical="top" wrapText="1"/>
    </xf>
    <xf numFmtId="0" fontId="27" fillId="5" borderId="57" xfId="33" applyFont="1" applyFill="1" applyBorder="1" applyAlignment="1">
      <alignment vertical="center"/>
    </xf>
    <xf numFmtId="0" fontId="27" fillId="5" borderId="14" xfId="33" applyFont="1" applyFill="1" applyBorder="1" applyAlignment="1">
      <alignment vertical="center"/>
    </xf>
    <xf numFmtId="0" fontId="27" fillId="5" borderId="15" xfId="33" applyFont="1" applyFill="1" applyBorder="1" applyAlignment="1">
      <alignment vertical="center"/>
    </xf>
    <xf numFmtId="0" fontId="72" fillId="29" borderId="0" xfId="33" applyFont="1" applyFill="1" applyAlignment="1">
      <alignment vertical="top" wrapText="1"/>
    </xf>
    <xf numFmtId="0" fontId="27" fillId="5" borderId="33" xfId="33" applyFont="1" applyFill="1" applyBorder="1" applyAlignment="1">
      <alignment vertical="center"/>
    </xf>
    <xf numFmtId="0" fontId="27" fillId="5" borderId="48" xfId="33" applyFont="1" applyFill="1" applyBorder="1" applyAlignment="1">
      <alignment vertical="center"/>
    </xf>
    <xf numFmtId="0" fontId="27" fillId="8" borderId="211" xfId="33" applyFont="1" applyFill="1" applyBorder="1" applyAlignment="1">
      <alignment vertical="center" wrapText="1"/>
    </xf>
    <xf numFmtId="0" fontId="27" fillId="8" borderId="212" xfId="33" applyFont="1" applyFill="1" applyBorder="1" applyAlignment="1">
      <alignment vertical="center" wrapText="1"/>
    </xf>
    <xf numFmtId="0" fontId="27" fillId="8" borderId="213" xfId="33" applyFont="1" applyFill="1" applyBorder="1" applyAlignment="1">
      <alignment vertical="center" wrapText="1"/>
    </xf>
    <xf numFmtId="0" fontId="27" fillId="29" borderId="0" xfId="33" applyFont="1" applyFill="1" applyAlignment="1">
      <alignment vertical="top"/>
    </xf>
    <xf numFmtId="0" fontId="27" fillId="50" borderId="211" xfId="33" applyFont="1" applyFill="1" applyBorder="1" applyAlignment="1">
      <alignment vertical="center" wrapText="1"/>
    </xf>
    <xf numFmtId="0" fontId="27" fillId="50" borderId="212" xfId="33" applyFont="1" applyFill="1" applyBorder="1" applyAlignment="1">
      <alignment vertical="center" wrapText="1"/>
    </xf>
    <xf numFmtId="0" fontId="27" fillId="50" borderId="213" xfId="33" applyFont="1" applyFill="1" applyBorder="1" applyAlignment="1">
      <alignment vertical="center" wrapText="1"/>
    </xf>
    <xf numFmtId="0" fontId="73" fillId="29" borderId="0" xfId="31" applyFont="1" applyFill="1" applyAlignment="1">
      <alignment horizontal="left" vertical="top" wrapText="1"/>
    </xf>
    <xf numFmtId="0" fontId="29" fillId="29" borderId="0" xfId="31" applyFont="1" applyFill="1" applyAlignment="1">
      <alignment horizontal="left" vertical="top" wrapText="1"/>
    </xf>
    <xf numFmtId="0" fontId="29" fillId="8" borderId="0" xfId="31" applyFont="1" applyFill="1" applyAlignment="1">
      <alignment horizontal="left" vertical="top" wrapText="1"/>
    </xf>
    <xf numFmtId="0" fontId="27" fillId="8" borderId="90" xfId="31" applyFont="1" applyFill="1" applyBorder="1" applyAlignment="1">
      <alignment vertical="top" wrapText="1"/>
    </xf>
    <xf numFmtId="0" fontId="27" fillId="8" borderId="90" xfId="31" applyFont="1" applyFill="1" applyBorder="1" applyAlignment="1">
      <alignment horizontal="left" vertical="top" wrapText="1"/>
    </xf>
    <xf numFmtId="0" fontId="27" fillId="8" borderId="0" xfId="31" applyFont="1" applyFill="1" applyAlignment="1">
      <alignment horizontal="left" vertical="top" wrapText="1"/>
    </xf>
    <xf numFmtId="0" fontId="72" fillId="8" borderId="90" xfId="31" applyFont="1" applyFill="1" applyBorder="1" applyAlignment="1">
      <alignment horizontal="left" vertical="top" wrapText="1"/>
    </xf>
    <xf numFmtId="0" fontId="57" fillId="66" borderId="33" xfId="0" applyFont="1" applyFill="1" applyBorder="1" applyAlignment="1">
      <alignment horizontal="center" vertical="center" wrapText="1"/>
    </xf>
    <xf numFmtId="0" fontId="57" fillId="66" borderId="48" xfId="0" applyFont="1" applyFill="1" applyBorder="1" applyAlignment="1">
      <alignment horizontal="center" vertical="center" wrapText="1"/>
    </xf>
    <xf numFmtId="0" fontId="57" fillId="66" borderId="21" xfId="0" applyFont="1" applyFill="1" applyBorder="1" applyAlignment="1">
      <alignment horizontal="center" vertical="center" wrapText="1"/>
    </xf>
    <xf numFmtId="0" fontId="27" fillId="64" borderId="11" xfId="0" applyFont="1" applyFill="1" applyBorder="1" applyAlignment="1">
      <alignment horizontal="center" vertical="center" wrapText="1"/>
    </xf>
    <xf numFmtId="0" fontId="27" fillId="64" borderId="4" xfId="0" applyFont="1" applyFill="1" applyBorder="1" applyAlignment="1">
      <alignment horizontal="center" vertical="center" wrapText="1"/>
    </xf>
    <xf numFmtId="0" fontId="27" fillId="64" borderId="44" xfId="0" applyFont="1" applyFill="1" applyBorder="1" applyAlignment="1">
      <alignment horizontal="center" vertical="center" wrapText="1"/>
    </xf>
    <xf numFmtId="0" fontId="27" fillId="64" borderId="90" xfId="0" applyFont="1" applyFill="1" applyBorder="1" applyAlignment="1">
      <alignment horizontal="center" vertical="center" wrapText="1"/>
    </xf>
    <xf numFmtId="0" fontId="27" fillId="64" borderId="49" xfId="0" applyFont="1" applyFill="1" applyBorder="1" applyAlignment="1">
      <alignment horizontal="center" vertical="center" wrapText="1"/>
    </xf>
    <xf numFmtId="0" fontId="27" fillId="64" borderId="32" xfId="0" applyFont="1" applyFill="1" applyBorder="1" applyAlignment="1">
      <alignment horizontal="center" vertical="center" wrapText="1"/>
    </xf>
    <xf numFmtId="0" fontId="27" fillId="64" borderId="115" xfId="0" applyFont="1" applyFill="1" applyBorder="1" applyAlignment="1">
      <alignment horizontal="center" vertical="center" wrapText="1"/>
    </xf>
    <xf numFmtId="0" fontId="27" fillId="64" borderId="47" xfId="0" applyFont="1" applyFill="1" applyBorder="1" applyAlignment="1">
      <alignment horizontal="center" vertical="center" wrapText="1"/>
    </xf>
    <xf numFmtId="0" fontId="57" fillId="39" borderId="80" xfId="0" applyFont="1" applyFill="1" applyBorder="1" applyAlignment="1">
      <alignment horizontal="center" vertical="center"/>
    </xf>
    <xf numFmtId="0" fontId="57" fillId="39" borderId="84" xfId="0" applyFont="1" applyFill="1" applyBorder="1" applyAlignment="1">
      <alignment horizontal="center" vertical="center"/>
    </xf>
    <xf numFmtId="0" fontId="57" fillId="39" borderId="46" xfId="0" applyFont="1" applyFill="1" applyBorder="1" applyAlignment="1">
      <alignment horizontal="center" vertical="center"/>
    </xf>
    <xf numFmtId="0" fontId="27" fillId="50" borderId="0" xfId="33" applyFont="1" applyFill="1" applyAlignment="1">
      <alignment horizontal="left" vertical="top" wrapText="1"/>
    </xf>
    <xf numFmtId="0" fontId="57" fillId="66" borderId="33" xfId="0" applyFont="1" applyFill="1" applyBorder="1" applyAlignment="1">
      <alignment horizontal="center" vertical="center"/>
    </xf>
    <xf numFmtId="0" fontId="57" fillId="66" borderId="48" xfId="0" applyFont="1" applyFill="1" applyBorder="1" applyAlignment="1">
      <alignment horizontal="center" vertical="center"/>
    </xf>
    <xf numFmtId="0" fontId="57" fillId="66" borderId="21" xfId="0" applyFont="1" applyFill="1" applyBorder="1" applyAlignment="1">
      <alignment horizontal="center" vertical="center"/>
    </xf>
    <xf numFmtId="0" fontId="57" fillId="66" borderId="83" xfId="0" applyFont="1" applyFill="1" applyBorder="1" applyAlignment="1">
      <alignment horizontal="center" vertical="center" wrapText="1"/>
    </xf>
    <xf numFmtId="0" fontId="57" fillId="66" borderId="98" xfId="0" applyFont="1" applyFill="1" applyBorder="1" applyAlignment="1">
      <alignment horizontal="center" vertical="center" wrapText="1"/>
    </xf>
    <xf numFmtId="0" fontId="57" fillId="66" borderId="81" xfId="0" applyFont="1" applyFill="1" applyBorder="1" applyAlignment="1">
      <alignment horizontal="center" vertical="center" wrapText="1"/>
    </xf>
    <xf numFmtId="0" fontId="57" fillId="66" borderId="44" xfId="30" applyFont="1" applyFill="1" applyBorder="1" applyAlignment="1">
      <alignment horizontal="center" vertical="center" wrapText="1"/>
    </xf>
    <xf numFmtId="0" fontId="57" fillId="66" borderId="90" xfId="30" applyFont="1" applyFill="1" applyBorder="1" applyAlignment="1">
      <alignment horizontal="center" vertical="center" wrapText="1"/>
    </xf>
    <xf numFmtId="0" fontId="57" fillId="66" borderId="49" xfId="30" applyFont="1" applyFill="1" applyBorder="1" applyAlignment="1">
      <alignment horizontal="center" vertical="center" wrapText="1"/>
    </xf>
    <xf numFmtId="0" fontId="27" fillId="39" borderId="80" xfId="0" applyFont="1" applyFill="1" applyBorder="1" applyAlignment="1">
      <alignment horizontal="center" vertical="center"/>
    </xf>
    <xf numFmtId="0" fontId="27" fillId="39" borderId="84" xfId="0" applyFont="1" applyFill="1" applyBorder="1" applyAlignment="1">
      <alignment horizontal="center" vertical="center"/>
    </xf>
    <xf numFmtId="0" fontId="27" fillId="39" borderId="46" xfId="0" applyFont="1" applyFill="1" applyBorder="1" applyAlignment="1">
      <alignment horizontal="center" vertical="center"/>
    </xf>
    <xf numFmtId="0" fontId="57" fillId="66" borderId="32" xfId="0" applyFont="1" applyFill="1" applyBorder="1" applyAlignment="1">
      <alignment horizontal="center" vertical="center"/>
    </xf>
    <xf numFmtId="0" fontId="57" fillId="66" borderId="115" xfId="0" applyFont="1" applyFill="1" applyBorder="1" applyAlignment="1">
      <alignment horizontal="center" vertical="center"/>
    </xf>
    <xf numFmtId="0" fontId="57" fillId="66" borderId="47" xfId="0" applyFont="1" applyFill="1" applyBorder="1" applyAlignment="1">
      <alignment horizontal="center" vertical="center"/>
    </xf>
    <xf numFmtId="0" fontId="57" fillId="66" borderId="44" xfId="0" applyFont="1" applyFill="1" applyBorder="1" applyAlignment="1">
      <alignment horizontal="center" vertical="center"/>
    </xf>
    <xf numFmtId="0" fontId="57" fillId="66" borderId="90" xfId="0" applyFont="1" applyFill="1" applyBorder="1" applyAlignment="1">
      <alignment horizontal="center" vertical="center"/>
    </xf>
    <xf numFmtId="0" fontId="57" fillId="66" borderId="49" xfId="0" applyFont="1" applyFill="1" applyBorder="1" applyAlignment="1">
      <alignment horizontal="center" vertical="center"/>
    </xf>
    <xf numFmtId="0" fontId="27" fillId="8" borderId="0" xfId="33" applyFont="1" applyFill="1" applyAlignment="1">
      <alignment horizontal="left" vertical="top" wrapText="1"/>
    </xf>
    <xf numFmtId="0" fontId="73" fillId="29" borderId="0" xfId="33" applyFont="1" applyFill="1" applyAlignment="1">
      <alignment horizontal="left" vertical="center" wrapText="1"/>
    </xf>
    <xf numFmtId="0" fontId="29" fillId="29" borderId="0" xfId="33" applyFont="1" applyFill="1" applyAlignment="1">
      <alignment horizontal="left" vertical="center" wrapText="1"/>
    </xf>
    <xf numFmtId="0" fontId="27" fillId="8" borderId="37" xfId="33" applyFont="1" applyFill="1" applyBorder="1" applyAlignment="1">
      <alignment horizontal="left" vertical="top" wrapText="1"/>
    </xf>
    <xf numFmtId="0" fontId="27" fillId="32" borderId="87" xfId="33" applyFont="1" applyFill="1" applyBorder="1" applyAlignment="1">
      <alignment horizontal="left" vertical="center" wrapText="1"/>
    </xf>
    <xf numFmtId="0" fontId="27" fillId="32" borderId="217" xfId="33" applyFont="1" applyFill="1" applyBorder="1" applyAlignment="1">
      <alignment horizontal="left" vertical="center" wrapText="1"/>
    </xf>
  </cellXfs>
  <cellStyles count="44">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11" xfId="43" xr:uid="{3057BC19-C4CF-4C29-B286-2D32403D5AE4}"/>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3 2" xfId="42" xr:uid="{F793E9A7-1124-4303-8EC3-BA2159C75F1D}"/>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0000FF"/>
      <color rgb="FFFFFFCC"/>
      <color rgb="FFCCFFCC"/>
      <color rgb="FFFFCCFF"/>
      <color rgb="FF3D96AE"/>
      <color rgb="FF33CCCC"/>
      <color rgb="FF4572A7"/>
      <color rgb="FFCCCCFF"/>
      <color rgb="FF009C89"/>
      <color rgb="FF38B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0.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1.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1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1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1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1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1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17.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1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1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themeOverride" Target="../theme/themeOverride21.xml"/></Relationships>
</file>

<file path=xl/charts/_rels/chart64.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2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r>
              <a:rPr lang="en-US" altLang="ja-JP" sz="1800" b="1" i="0" u="none" strike="noStrike" baseline="0">
                <a:solidFill>
                  <a:sysClr val="windowText" lastClr="000000"/>
                </a:solidFill>
                <a:effectLst/>
              </a:rPr>
              <a:t>Proportion of each</a:t>
            </a:r>
            <a:r>
              <a:rPr lang="ja-JP" altLang="en-US" sz="1800" b="1" i="0" u="none" strike="noStrike" baseline="0">
                <a:solidFill>
                  <a:sysClr val="windowText" lastClr="000000"/>
                </a:solidFill>
                <a:effectLst/>
              </a:rPr>
              <a:t> </a:t>
            </a:r>
            <a:r>
              <a:rPr lang="en-US" altLang="ja-JP" sz="1800" b="1" i="0" u="none" strike="noStrike" baseline="0">
                <a:solidFill>
                  <a:sysClr val="windowText" lastClr="000000"/>
                </a:solidFill>
                <a:effectLst/>
              </a:rPr>
              <a:t>gas among GHG emissions </a:t>
            </a:r>
            <a:endParaRPr lang="ja-JP" altLang="en-US" sz="1800" b="1" baseline="0">
              <a:solidFill>
                <a:sysClr val="windowText" lastClr="000000"/>
              </a:solidFill>
              <a:latin typeface="+mn-ea"/>
              <a:ea typeface="+mn-ea"/>
            </a:endParaRPr>
          </a:p>
        </c:rich>
      </c:tx>
      <c:layout>
        <c:manualLayout>
          <c:xMode val="edge"/>
          <c:yMode val="edge"/>
          <c:x val="0.27833950430525639"/>
          <c:y val="2.16500120584713E-2"/>
        </c:manualLayout>
      </c:layout>
      <c:overlay val="0"/>
      <c:spPr>
        <a:noFill/>
        <a:ln>
          <a:noFill/>
        </a:ln>
        <a:effectLst/>
      </c:spPr>
      <c:txPr>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v>in FY2022</c:v>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7.7853913427157644E-5"/>
                  <c:y val="-9.8267298795870844E-2"/>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0" baseline="0">
                        <a:solidFill>
                          <a:schemeClr val="tx1"/>
                        </a:solidFill>
                        <a:latin typeface="Calibli"/>
                        <a:ea typeface="+mj-ea"/>
                      </a:rPr>
                      <a:pPr algn="ctr">
                        <a:defRPr sz="1800">
                          <a:solidFill>
                            <a:schemeClr val="tx1"/>
                          </a:solidFill>
                          <a:latin typeface="+mj-ea"/>
                          <a:ea typeface="+mj-ea"/>
                        </a:defRPr>
                      </a:pPr>
                      <a:t>[系列名]</a:t>
                    </a:fld>
                    <a:endParaRPr lang="en-US" altLang="ja-JP" sz="1800" b="0" baseline="0">
                      <a:solidFill>
                        <a:schemeClr val="tx1"/>
                      </a:solidFill>
                      <a:latin typeface="Calibli"/>
                      <a:ea typeface="+mj-ea"/>
                    </a:endParaRPr>
                  </a:p>
                  <a:p>
                    <a:pPr algn="ctr">
                      <a:defRPr sz="1800">
                        <a:solidFill>
                          <a:schemeClr val="tx1"/>
                        </a:solidFill>
                        <a:latin typeface="+mj-ea"/>
                        <a:ea typeface="+mj-ea"/>
                      </a:defRPr>
                    </a:pPr>
                    <a:r>
                      <a:rPr lang="en-US" altLang="ja-JP" sz="1800" b="0" baseline="0">
                        <a:solidFill>
                          <a:schemeClr val="tx1"/>
                        </a:solidFill>
                        <a:latin typeface="Calibli"/>
                        <a:ea typeface="+mj-ea"/>
                      </a:rPr>
                      <a:t> </a:t>
                    </a:r>
                    <a:fld id="{A36F8668-6139-4DD9-A260-52721D3FE21F}" type="VALUE">
                      <a:rPr lang="en-US" altLang="ja-JP" sz="1800" b="0" baseline="0">
                        <a:solidFill>
                          <a:schemeClr val="tx1"/>
                        </a:solidFill>
                        <a:latin typeface="Calibli"/>
                        <a:ea typeface="+mj-ea"/>
                      </a:rPr>
                      <a:pPr algn="ctr">
                        <a:defRPr sz="1800">
                          <a:solidFill>
                            <a:schemeClr val="tx1"/>
                          </a:solidFill>
                          <a:latin typeface="+mj-ea"/>
                          <a:ea typeface="+mj-ea"/>
                        </a:defRPr>
                      </a:pPr>
                      <a:t>[値]</a:t>
                    </a:fld>
                    <a:endParaRPr lang="en-US" altLang="ja-JP" sz="1800" b="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4020112547"/>
                      <c:h val="0.15447023353731223"/>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Lit>
              <c:formatCode>#,###"Mt"</c:formatCode>
              <c:ptCount val="1"/>
              <c:pt idx="0">
                <c:v>1135.4583271293309</c:v>
              </c:pt>
            </c:numLit>
          </c:val>
          <c:extLst>
            <c:ext xmlns:c16="http://schemas.microsoft.com/office/drawing/2014/chart" uri="{C3380CC4-5D6E-409C-BE32-E72D297353CC}">
              <c16:uniqueId val="{00000002-675A-4FBE-8969-A725B1A3D329}"/>
            </c:ext>
          </c:extLst>
        </c:ser>
        <c:ser>
          <c:idx val="0"/>
          <c:order val="1"/>
          <c:tx>
            <c:strRef>
              <c:f>'1.Summary'!$BG$4</c:f>
              <c:strCache>
                <c:ptCount val="1"/>
                <c:pt idx="0">
                  <c:v>2022</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457812056712517"/>
                  <c:y val="-5.0089570786074483E-2"/>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fld id="{03EB56BE-A8DB-4F53-84AE-F27B790F8421}" type="CATEGORYNAME">
                      <a:rPr lang="en-US" altLang="ja-JP"/>
                      <a:pPr>
                        <a:defRPr sz="1400">
                          <a:solidFill>
                            <a:sysClr val="windowText" lastClr="000000"/>
                          </a:solidFill>
                        </a:defRPr>
                      </a:pPr>
                      <a:t>[分類名]</a:t>
                    </a:fld>
                    <a:r>
                      <a:rPr lang="en-US" altLang="ja-JP" baseline="0"/>
                      <a:t>
</a:t>
                    </a:r>
                    <a:fld id="{E2F71B94-6A60-498D-A1C2-1FFC6EE480A5}" type="VALUE">
                      <a:rPr lang="en-US" altLang="ja-JP" baseline="0"/>
                      <a:pPr>
                        <a:defRPr sz="1400">
                          <a:solidFill>
                            <a:sysClr val="windowText" lastClr="000000"/>
                          </a:solidFill>
                        </a:defRPr>
                      </a:pPr>
                      <a:t>[値]</a:t>
                    </a:fld>
                    <a:endParaRPr lang="en-US" altLang="ja-JP"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2998276411715052E-2"/>
                      <c:h val="0.13880147573270377"/>
                    </c:manualLayout>
                  </c15:layout>
                  <c15:dlblFieldTable/>
                  <c15:showDataLabelsRange val="0"/>
                </c:ext>
                <c:ext xmlns:c16="http://schemas.microsoft.com/office/drawing/2014/chart" uri="{C3380CC4-5D6E-409C-BE32-E72D297353CC}">
                  <c16:uniqueId val="{00000006-675A-4FBE-8969-A725B1A3D329}"/>
                </c:ext>
              </c:extLst>
            </c:dLbl>
            <c:dLbl>
              <c:idx val="2"/>
              <c:layout>
                <c:manualLayout>
                  <c:x val="-0.15663540959451128"/>
                  <c:y val="-0.1425770158749506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5890844363571056E-2"/>
                  <c:y val="-0.1680885958716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18413372803403666"/>
                  <c:y val="-9.993228579174873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6739458457308877E-2"/>
                      <c:h val="0.12540376958537899"/>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Ref>
              <c:f>('1.Summary'!$BG$21,'1.Summary'!$BG$24,'1.Summary'!$BG$25,'1.Summary'!$BG$27,'1.Summary'!$BG$28,'1.Summary'!$BG$29,'1.Summary'!$BG$30)</c:f>
              <c:numCache>
                <c:formatCode>#0.0%;[Red]\-#0.0%</c:formatCode>
                <c:ptCount val="7"/>
                <c:pt idx="0">
                  <c:v>0.91300726966819423</c:v>
                </c:pt>
                <c:pt idx="1">
                  <c:v>2.6303892276745507E-2</c:v>
                </c:pt>
                <c:pt idx="2">
                  <c:v>1.5194091722223944E-2</c:v>
                </c:pt>
                <c:pt idx="3">
                  <c:v>4.0632586647967761E-2</c:v>
                </c:pt>
                <c:pt idx="4">
                  <c:v>2.6848394627009315E-3</c:v>
                </c:pt>
                <c:pt idx="5">
                  <c:v>1.8811375959317828E-3</c:v>
                </c:pt>
                <c:pt idx="6" formatCode="#0.00%;[Red]\-#0.00%">
                  <c:v>2.9618262623583161E-4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日本語用のフォントを使用)"/>
              </a:defRPr>
            </a:pPr>
            <a:r>
              <a:rPr lang="en-US" altLang="ja-JP" sz="1600" b="1" i="0" baseline="0">
                <a:latin typeface="+mn-lt"/>
              </a:rPr>
              <a:t>CO</a:t>
            </a:r>
            <a:r>
              <a:rPr lang="en-US" altLang="ja-JP" sz="1600" b="1" i="0" baseline="-25000">
                <a:latin typeface="+mn-lt"/>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c:rich>
      </c:tx>
      <c:layout>
        <c:manualLayout>
          <c:xMode val="edge"/>
          <c:yMode val="edge"/>
          <c:x val="0.23216689840131427"/>
          <c:y val="2.5576717901582838E-2"/>
        </c:manualLayout>
      </c:layout>
      <c:overlay val="0"/>
    </c:title>
    <c:autoTitleDeleted val="0"/>
    <c:plotArea>
      <c:layout>
        <c:manualLayout>
          <c:layoutTarget val="inner"/>
          <c:xMode val="edge"/>
          <c:yMode val="edge"/>
          <c:x val="9.2744814723875454E-2"/>
          <c:y val="0.1745220717336062"/>
          <c:w val="0.63537899433997547"/>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numFmt formatCode="#,##0_);[Red]\(#,##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val>
          <c:smooth val="0"/>
          <c:extLst>
            <c:ext xmlns:c16="http://schemas.microsoft.com/office/drawing/2014/chart" uri="{C3380CC4-5D6E-409C-BE32-E72D297353CC}">
              <c16:uniqueId val="{00000006-C815-4E68-9FD0-039C897DAEB1}"/>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5"/>
            <c:spPr>
              <a:solidFill>
                <a:srgbClr val="4572A7"/>
              </a:solidFill>
              <a:ln>
                <a:solidFill>
                  <a:srgbClr val="416FA6"/>
                </a:solidFill>
              </a:ln>
            </c:spPr>
          </c:marker>
          <c:dLbls>
            <c:dLbl>
              <c:idx val="0"/>
              <c:layout>
                <c:manualLayout>
                  <c:x val="-1.8269833434355079E-2"/>
                  <c:y val="1.6452929242721744E-2"/>
                </c:manualLayout>
              </c:layout>
              <c:numFmt formatCode="#,##0.0_);[Red]\(#,##0.0\)" sourceLinked="0"/>
              <c:spPr>
                <a:noFill/>
                <a:ln>
                  <a:noFill/>
                </a:ln>
                <a:effectLst/>
              </c:spPr>
              <c:txPr>
                <a:bodyPr wrap="square" lIns="38100" tIns="19050" rIns="38100" bIns="19050" anchor="ctr">
                  <a:no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4583185447336774E-2"/>
                      <c:h val="3.1138956466112217E-2"/>
                    </c:manualLayout>
                  </c15:layout>
                </c:ext>
                <c:ext xmlns:c16="http://schemas.microsoft.com/office/drawing/2014/chart" uri="{C3380CC4-5D6E-409C-BE32-E72D297353CC}">
                  <c16:uniqueId val="{0000000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23"/>
              <c:layout>
                <c:manualLayout>
                  <c:x val="-2.1982004798334932E-2"/>
                  <c:y val="-2.089265904319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0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A-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5-E90F-4E9A-9A26-C06E674C5B3F}"/>
                </c:ext>
              </c:extLst>
            </c:dLbl>
            <c:dLbl>
              <c:idx val="31"/>
              <c:layout>
                <c:manualLayout>
                  <c:x val="-2.468525129698404E-2"/>
                  <c:y val="-1.7232320586378434E-2"/>
                </c:manualLayout>
              </c:layout>
              <c:numFmt formatCode="#,##0.0_);[Red]\(#,##0.0\)" sourceLinked="0"/>
              <c:spPr>
                <a:noFill/>
                <a:ln>
                  <a:noFill/>
                </a:ln>
                <a:effectLst/>
              </c:spPr>
              <c:txPr>
                <a:bodyPr wrap="square" lIns="38100" tIns="19050" rIns="38100" bIns="19050" anchor="ctr">
                  <a:noAutofit/>
                </a:bodyPr>
                <a:lstStyle/>
                <a:p>
                  <a:pPr>
                    <a:defRPr sz="10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5166683674713053E-2"/>
                      <c:h val="2.8119481124616277E-2"/>
                    </c:manualLayout>
                  </c15:layout>
                </c:ext>
                <c:ext xmlns:c16="http://schemas.microsoft.com/office/drawing/2014/chart" uri="{C3380CC4-5D6E-409C-BE32-E72D297353CC}">
                  <c16:uniqueId val="{0000001C-AE87-46AE-85A8-E8F70B098202}"/>
                </c:ext>
              </c:extLst>
            </c:dLbl>
            <c:dLbl>
              <c:idx val="32"/>
              <c:layout>
                <c:manualLayout>
                  <c:x val="4.9722922978409363E-2"/>
                  <c:y val="-5.5367564408954018E-2"/>
                </c:manualLayout>
              </c:layout>
              <c:numFmt formatCode="###.0&quot; 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AD-4111-8AAE-F537411FD0E9}"/>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F81BD"/>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'3.Allocated_CO2-Sector'!$AA$143:$BG$143</c:f>
              <c:numCache>
                <c:formatCode>#,##0.0_ </c:formatCode>
                <c:ptCount val="33"/>
                <c:pt idx="0">
                  <c:v>96.227840095920968</c:v>
                </c:pt>
                <c:pt idx="1">
                  <c:v>95.410245272808652</c:v>
                </c:pt>
                <c:pt idx="2">
                  <c:v>94.329403914667637</c:v>
                </c:pt>
                <c:pt idx="3">
                  <c:v>94.434895527897112</c:v>
                </c:pt>
                <c:pt idx="4">
                  <c:v>94.571355862328844</c:v>
                </c:pt>
                <c:pt idx="5">
                  <c:v>93.217293194885514</c:v>
                </c:pt>
                <c:pt idx="6">
                  <c:v>93.508446780766988</c:v>
                </c:pt>
                <c:pt idx="7">
                  <c:v>95.871779059364201</c:v>
                </c:pt>
                <c:pt idx="8">
                  <c:v>91.58505477768766</c:v>
                </c:pt>
                <c:pt idx="9">
                  <c:v>95.229703797162358</c:v>
                </c:pt>
                <c:pt idx="10">
                  <c:v>95.265902632369048</c:v>
                </c:pt>
                <c:pt idx="11">
                  <c:v>93.01660185001883</c:v>
                </c:pt>
                <c:pt idx="12">
                  <c:v>95.536181299718507</c:v>
                </c:pt>
                <c:pt idx="13">
                  <c:v>96.848357613923554</c:v>
                </c:pt>
                <c:pt idx="14">
                  <c:v>96.968185172323999</c:v>
                </c:pt>
                <c:pt idx="15" formatCode="#,##0_ ">
                  <c:v>102.4382163695372</c:v>
                </c:pt>
                <c:pt idx="16" formatCode="#,##0_ ">
                  <c:v>100.67728663417732</c:v>
                </c:pt>
                <c:pt idx="17" formatCode="#,##0_ ">
                  <c:v>105.64865650361882</c:v>
                </c:pt>
                <c:pt idx="18" formatCode="#,##0_ ">
                  <c:v>103.51613559368002</c:v>
                </c:pt>
                <c:pt idx="19" formatCode="#,##0_ ">
                  <c:v>100.72556284456667</c:v>
                </c:pt>
                <c:pt idx="20" formatCode="#,##0_ ">
                  <c:v>104.10248472078118</c:v>
                </c:pt>
                <c:pt idx="21" formatCode="#,##0_ ">
                  <c:v>105.16483414176656</c:v>
                </c:pt>
                <c:pt idx="22" formatCode="#,##0_ ">
                  <c:v>107.07450329280702</c:v>
                </c:pt>
                <c:pt idx="23" formatCode="#,##0_ ">
                  <c:v>106.20258380867791</c:v>
                </c:pt>
                <c:pt idx="24">
                  <c:v>99.660017286149738</c:v>
                </c:pt>
                <c:pt idx="25">
                  <c:v>96.904070800997886</c:v>
                </c:pt>
                <c:pt idx="26" formatCode="#,##0_ ">
                  <c:v>101.47467449453988</c:v>
                </c:pt>
                <c:pt idx="27">
                  <c:v>95.783225156656712</c:v>
                </c:pt>
                <c:pt idx="28">
                  <c:v>94.455932463905995</c:v>
                </c:pt>
                <c:pt idx="29">
                  <c:v>89.552552929313563</c:v>
                </c:pt>
                <c:pt idx="30">
                  <c:v>82.066588495680534</c:v>
                </c:pt>
                <c:pt idx="31">
                  <c:v>87.64480986725188</c:v>
                </c:pt>
                <c:pt idx="32">
                  <c:v>84.883169114217679</c:v>
                </c:pt>
              </c:numCache>
            </c:numRef>
          </c:val>
          <c:smooth val="0"/>
          <c:extLst>
            <c:ext xmlns:c16="http://schemas.microsoft.com/office/drawing/2014/chart" uri="{C3380CC4-5D6E-409C-BE32-E72D297353CC}">
              <c16:uniqueId val="{0000000E-C815-4E68-9FD0-039C897DAEB1}"/>
            </c:ext>
          </c:extLst>
        </c:ser>
        <c:ser>
          <c:idx val="3"/>
          <c:order val="2"/>
          <c:tx>
            <c:strRef>
              <c:f>'3.Allocated_CO2-Sector'!$T$144</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7.9194684188135592E-3"/>
                  <c:y val="-2.6876514308972962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23"/>
              <c:layout>
                <c:manualLayout>
                  <c:x val="-2.1616159654738034E-2"/>
                  <c:y val="-2.0935663266969013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6-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3-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9-E90F-4E9A-9A26-C06E674C5B3F}"/>
                </c:ext>
              </c:extLst>
            </c:dLbl>
            <c:dLbl>
              <c:idx val="31"/>
              <c:layout>
                <c:manualLayout>
                  <c:x val="-2.0521826143612185E-2"/>
                  <c:y val="-2.1242124945829766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87-46AE-85A8-E8F70B098202}"/>
                </c:ext>
              </c:extLst>
            </c:dLbl>
            <c:dLbl>
              <c:idx val="32"/>
              <c:layout>
                <c:manualLayout>
                  <c:x val="5.1018355056120353E-2"/>
                  <c:y val="-9.1642906204317517E-2"/>
                </c:manualLayout>
              </c:layout>
              <c:numFmt formatCode="###&quot; 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AD-4111-8AAE-F537411FD0E9}"/>
                </c:ext>
              </c:extLst>
            </c:dLbl>
            <c:numFmt formatCode="###&quot;百万トン&quot;" sourceLinked="0"/>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'3.Allocated_CO2-Sector'!$AA$144:$BG$144</c:f>
              <c:numCache>
                <c:formatCode>#,##0_ </c:formatCode>
                <c:ptCount val="33"/>
                <c:pt idx="0">
                  <c:v>505.10436478830042</c:v>
                </c:pt>
                <c:pt idx="1">
                  <c:v>498.29423726978189</c:v>
                </c:pt>
                <c:pt idx="2">
                  <c:v>490.17731374214372</c:v>
                </c:pt>
                <c:pt idx="3">
                  <c:v>477.52394140485421</c:v>
                </c:pt>
                <c:pt idx="4">
                  <c:v>495.06682276942217</c:v>
                </c:pt>
                <c:pt idx="5">
                  <c:v>491.50771937819837</c:v>
                </c:pt>
                <c:pt idx="6">
                  <c:v>495.60801462084396</c:v>
                </c:pt>
                <c:pt idx="7">
                  <c:v>485.49332836810186</c:v>
                </c:pt>
                <c:pt idx="8">
                  <c:v>455.25261196137814</c:v>
                </c:pt>
                <c:pt idx="9">
                  <c:v>466.16817288124912</c:v>
                </c:pt>
                <c:pt idx="10">
                  <c:v>478.85682718316912</c:v>
                </c:pt>
                <c:pt idx="11">
                  <c:v>466.72902161350339</c:v>
                </c:pt>
                <c:pt idx="12">
                  <c:v>475.21481053933655</c:v>
                </c:pt>
                <c:pt idx="13">
                  <c:v>477.14491244641289</c:v>
                </c:pt>
                <c:pt idx="14">
                  <c:v>472.51590830228082</c:v>
                </c:pt>
                <c:pt idx="15">
                  <c:v>469.85549639681085</c:v>
                </c:pt>
                <c:pt idx="16">
                  <c:v>463.5393660069094</c:v>
                </c:pt>
                <c:pt idx="17">
                  <c:v>474.68452075489455</c:v>
                </c:pt>
                <c:pt idx="18">
                  <c:v>430.55966744225771</c:v>
                </c:pt>
                <c:pt idx="19">
                  <c:v>404.50570832611578</c:v>
                </c:pt>
                <c:pt idx="20">
                  <c:v>432.16070613848569</c:v>
                </c:pt>
                <c:pt idx="21">
                  <c:v>447.87915063843991</c:v>
                </c:pt>
                <c:pt idx="22">
                  <c:v>458.91900609030876</c:v>
                </c:pt>
                <c:pt idx="23">
                  <c:v>463.28814574403293</c:v>
                </c:pt>
                <c:pt idx="24">
                  <c:v>445.66135849489632</c:v>
                </c:pt>
                <c:pt idx="25">
                  <c:v>430.82118892298286</c:v>
                </c:pt>
                <c:pt idx="26">
                  <c:v>420.27224703915431</c:v>
                </c:pt>
                <c:pt idx="27">
                  <c:v>412.64148172271194</c:v>
                </c:pt>
                <c:pt idx="28">
                  <c:v>402.92944552881511</c:v>
                </c:pt>
                <c:pt idx="29">
                  <c:v>387.29844835679921</c:v>
                </c:pt>
                <c:pt idx="30">
                  <c:v>355.43134830074217</c:v>
                </c:pt>
                <c:pt idx="31">
                  <c:v>371.93242820886553</c:v>
                </c:pt>
                <c:pt idx="32">
                  <c:v>352.25990839199346</c:v>
                </c:pt>
              </c:numCache>
            </c:numRef>
          </c:val>
          <c:smooth val="0"/>
          <c:extLst>
            <c:ext xmlns:c16="http://schemas.microsoft.com/office/drawing/2014/chart" uri="{C3380CC4-5D6E-409C-BE32-E72D297353CC}">
              <c16:uniqueId val="{00000017-C815-4E68-9FD0-039C897DAEB1}"/>
            </c:ext>
          </c:extLst>
        </c:ser>
        <c:ser>
          <c:idx val="4"/>
          <c:order val="3"/>
          <c:tx>
            <c:strRef>
              <c:f>'3.Allocated_CO2-Sector'!$T$145</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23"/>
              <c:layout>
                <c:manualLayout>
                  <c:x val="1.6171854502959576E-2"/>
                  <c:y val="-2.2850088967904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F-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5-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A-E90F-4E9A-9A26-C06E674C5B3F}"/>
                </c:ext>
              </c:extLst>
            </c:dLbl>
            <c:dLbl>
              <c:idx val="31"/>
              <c:layout>
                <c:manualLayout>
                  <c:x val="-2.282245706638977E-3"/>
                  <c:y val="-9.5379897803857347E-2"/>
                </c:manualLayout>
              </c:layout>
              <c:numFmt formatCode="#,##0_);[Red]\(#,##0\)" sourceLinked="0"/>
              <c:spPr>
                <a:noFill/>
                <a:ln>
                  <a:noFill/>
                </a:ln>
                <a:effectLst/>
              </c:spPr>
              <c:txPr>
                <a:bodyPr wrap="square" lIns="38100" tIns="19050" rIns="38100" bIns="19050" anchor="ctr">
                  <a:spAutoFit/>
                </a:bodyPr>
                <a:lstStyle/>
                <a:p>
                  <a:pPr>
                    <a:defRPr sz="10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E87-46AE-85A8-E8F70B098202}"/>
                </c:ext>
              </c:extLst>
            </c:dLbl>
            <c:dLbl>
              <c:idx val="32"/>
              <c:layout>
                <c:manualLayout>
                  <c:x val="5.2326907321571574E-2"/>
                  <c:y val="-0.19283184473332551"/>
                </c:manualLayout>
              </c:layout>
              <c:numFmt formatCode="###&quot; 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AD-4111-8AAE-F537411FD0E9}"/>
                </c:ext>
              </c:extLst>
            </c:dLbl>
            <c:numFmt formatCode="#,##0_ " sourceLinked="0"/>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'3.Allocated_CO2-Sector'!$AA$145:$BG$145</c:f>
              <c:numCache>
                <c:formatCode>#,##0_ </c:formatCode>
                <c:ptCount val="33"/>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241.47322165394289</c:v>
                </c:pt>
                <c:pt idx="17">
                  <c:v>239.40053714521326</c:v>
                </c:pt>
                <c:pt idx="18">
                  <c:v>231.65532116752013</c:v>
                </c:pt>
                <c:pt idx="19">
                  <c:v>228.01290444340725</c:v>
                </c:pt>
                <c:pt idx="20">
                  <c:v>228.7779419147908</c:v>
                </c:pt>
                <c:pt idx="21">
                  <c:v>225.17685816416213</c:v>
                </c:pt>
                <c:pt idx="22">
                  <c:v>226.97095390268353</c:v>
                </c:pt>
                <c:pt idx="23">
                  <c:v>224.24371087372651</c:v>
                </c:pt>
                <c:pt idx="24">
                  <c:v>218.8896216267093</c:v>
                </c:pt>
                <c:pt idx="25">
                  <c:v>217.41888413120691</c:v>
                </c:pt>
                <c:pt idx="26">
                  <c:v>215.38430371911613</c:v>
                </c:pt>
                <c:pt idx="27">
                  <c:v>213.24400685768194</c:v>
                </c:pt>
                <c:pt idx="28">
                  <c:v>210.36563864482176</c:v>
                </c:pt>
                <c:pt idx="29">
                  <c:v>206.14596520438809</c:v>
                </c:pt>
                <c:pt idx="30">
                  <c:v>183.35816443925069</c:v>
                </c:pt>
                <c:pt idx="31">
                  <c:v>184.59968577140961</c:v>
                </c:pt>
                <c:pt idx="32">
                  <c:v>191.80307451379835</c:v>
                </c:pt>
              </c:numCache>
            </c:numRef>
          </c:val>
          <c:smooth val="0"/>
          <c:extLst>
            <c:ext xmlns:c16="http://schemas.microsoft.com/office/drawing/2014/chart" uri="{C3380CC4-5D6E-409C-BE32-E72D297353CC}">
              <c16:uniqueId val="{00000020-C815-4E68-9FD0-039C897DAEB1}"/>
            </c:ext>
          </c:extLst>
        </c:ser>
        <c:ser>
          <c:idx val="5"/>
          <c:order val="4"/>
          <c:tx>
            <c:strRef>
              <c:f>'3.Allocated_CO2-Sector'!$T$146</c:f>
              <c:strCache>
                <c:ptCount val="1"/>
                <c:pt idx="0">
                  <c:v>業務他部門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2.0883480834026462E-2"/>
                  <c:y val="-2.0632199815444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2.0656513344981434E-2"/>
                  <c:y val="-2.1122618471355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3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4-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8-E90F-4E9A-9A26-C06E674C5B3F}"/>
                </c:ext>
              </c:extLst>
            </c:dLbl>
            <c:dLbl>
              <c:idx val="31"/>
              <c:layout>
                <c:manualLayout>
                  <c:x val="-5.0905668141477747E-2"/>
                  <c:y val="-7.4024151172068869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87-46AE-85A8-E8F70B098202}"/>
                </c:ext>
              </c:extLst>
            </c:dLbl>
            <c:dLbl>
              <c:idx val="32"/>
              <c:layout>
                <c:manualLayout>
                  <c:x val="5.0880982373742112E-2"/>
                  <c:y val="-0.12620472183359152"/>
                </c:manualLayout>
              </c:layout>
              <c:numFmt formatCode="###&quot; 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AD-4111-8AAE-F537411FD0E9}"/>
                </c:ext>
              </c:extLst>
            </c:dLbl>
            <c:numFmt formatCode="#,##0_ "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'3.Allocated_CO2-Sector'!$AA$146:$BG$146</c:f>
              <c:numCache>
                <c:formatCode>#,##0_ </c:formatCode>
                <c:ptCount val="33"/>
                <c:pt idx="0">
                  <c:v>131.2822988887593</c:v>
                </c:pt>
                <c:pt idx="1">
                  <c:v>135.21955340734002</c:v>
                </c:pt>
                <c:pt idx="2">
                  <c:v>139.88808116502798</c:v>
                </c:pt>
                <c:pt idx="3">
                  <c:v>144.00759843525435</c:v>
                </c:pt>
                <c:pt idx="4">
                  <c:v>158.72686286408594</c:v>
                </c:pt>
                <c:pt idx="5">
                  <c:v>163.74663195780414</c:v>
                </c:pt>
                <c:pt idx="6">
                  <c:v>161.68644305927688</c:v>
                </c:pt>
                <c:pt idx="7">
                  <c:v>166.21773955071581</c:v>
                </c:pt>
                <c:pt idx="8">
                  <c:v>173.65731222188305</c:v>
                </c:pt>
                <c:pt idx="9">
                  <c:v>183.97339345004815</c:v>
                </c:pt>
                <c:pt idx="10">
                  <c:v>190.41338206237867</c:v>
                </c:pt>
                <c:pt idx="11">
                  <c:v>190.36627899138563</c:v>
                </c:pt>
                <c:pt idx="12">
                  <c:v>200.62341587357068</c:v>
                </c:pt>
                <c:pt idx="13">
                  <c:v>207.47075716642883</c:v>
                </c:pt>
                <c:pt idx="14">
                  <c:v>213.55702370602285</c:v>
                </c:pt>
                <c:pt idx="15">
                  <c:v>221.80027420077036</c:v>
                </c:pt>
                <c:pt idx="16">
                  <c:v>218.34935806613467</c:v>
                </c:pt>
                <c:pt idx="17">
                  <c:v>227.39217007018428</c:v>
                </c:pt>
                <c:pt idx="18">
                  <c:v>220.86240268039637</c:v>
                </c:pt>
                <c:pt idx="19">
                  <c:v>196.27492547848445</c:v>
                </c:pt>
                <c:pt idx="20">
                  <c:v>200.10973107978225</c:v>
                </c:pt>
                <c:pt idx="21">
                  <c:v>224.84172068835989</c:v>
                </c:pt>
                <c:pt idx="22">
                  <c:v>228.59737375374044</c:v>
                </c:pt>
                <c:pt idx="23">
                  <c:v>234.78018370202122</c:v>
                </c:pt>
                <c:pt idx="24">
                  <c:v>225.14518399880421</c:v>
                </c:pt>
                <c:pt idx="25">
                  <c:v>216.80064355834148</c:v>
                </c:pt>
                <c:pt idx="26">
                  <c:v>211.6151829611342</c:v>
                </c:pt>
                <c:pt idx="27">
                  <c:v>206.6060598841166</c:v>
                </c:pt>
                <c:pt idx="28">
                  <c:v>200.19529794379179</c:v>
                </c:pt>
                <c:pt idx="29">
                  <c:v>191.11510714944524</c:v>
                </c:pt>
                <c:pt idx="30">
                  <c:v>181.44862806420156</c:v>
                </c:pt>
                <c:pt idx="31">
                  <c:v>187.34488146943667</c:v>
                </c:pt>
                <c:pt idx="32">
                  <c:v>179.45903977386877</c:v>
                </c:pt>
              </c:numCache>
            </c:numRef>
          </c:val>
          <c:smooth val="0"/>
          <c:extLst>
            <c:ext xmlns:c16="http://schemas.microsoft.com/office/drawing/2014/chart" uri="{C3380CC4-5D6E-409C-BE32-E72D297353CC}">
              <c16:uniqueId val="{0000003E-C815-4E68-9FD0-039C897DAEB1}"/>
            </c:ext>
          </c:extLst>
        </c:ser>
        <c:ser>
          <c:idx val="6"/>
          <c:order val="5"/>
          <c:tx>
            <c:strRef>
              <c:f>'3.Allocated_CO2-Sector'!$T$147</c:f>
              <c:strCache>
                <c:ptCount val="1"/>
                <c:pt idx="0">
                  <c:v>家庭部門</c:v>
                </c:pt>
              </c:strCache>
            </c:strRef>
          </c:tx>
          <c:spPr>
            <a:ln w="19050">
              <a:solidFill>
                <a:srgbClr val="3D96AE"/>
              </a:solidFill>
            </a:ln>
          </c:spPr>
          <c:marker>
            <c:symbol val="x"/>
            <c:size val="5"/>
            <c:spPr>
              <a:noFill/>
              <a:ln>
                <a:solidFill>
                  <a:srgbClr val="3D96AE"/>
                </a:solidFill>
              </a:ln>
            </c:spPr>
          </c:marker>
          <c:dLbls>
            <c:dLbl>
              <c:idx val="0"/>
              <c:layout>
                <c:manualLayout>
                  <c:x val="-1.9201734525998847E-2"/>
                  <c:y val="1.5440205484603833E-2"/>
                </c:manualLayout>
              </c:layout>
              <c:numFmt formatCode="#,##0_ " sourceLinked="0"/>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04-AE87-46AE-85A8-E8F70B098202}"/>
                </c:ext>
              </c:extLst>
            </c:dLbl>
            <c:dLbl>
              <c:idx val="2"/>
              <c:delete val="1"/>
              <c:extLst>
                <c:ext xmlns:c15="http://schemas.microsoft.com/office/drawing/2012/chart" uri="{CE6537A1-D6FC-4f65-9D91-7224C49458BB}"/>
                <c:ext xmlns:c16="http://schemas.microsoft.com/office/drawing/2014/chart" uri="{C3380CC4-5D6E-409C-BE32-E72D297353CC}">
                  <c16:uniqueId val="{00000006-AE87-46AE-85A8-E8F70B098202}"/>
                </c:ext>
              </c:extLst>
            </c:dLbl>
            <c:dLbl>
              <c:idx val="3"/>
              <c:delete val="1"/>
              <c:extLst>
                <c:ext xmlns:c15="http://schemas.microsoft.com/office/drawing/2012/chart" uri="{CE6537A1-D6FC-4f65-9D91-7224C49458BB}"/>
                <c:ext xmlns:c16="http://schemas.microsoft.com/office/drawing/2014/chart" uri="{C3380CC4-5D6E-409C-BE32-E72D297353CC}">
                  <c16:uniqueId val="{00000005-AE87-46AE-85A8-E8F70B098202}"/>
                </c:ext>
              </c:extLst>
            </c:dLbl>
            <c:dLbl>
              <c:idx val="4"/>
              <c:delete val="1"/>
              <c:extLst>
                <c:ext xmlns:c15="http://schemas.microsoft.com/office/drawing/2012/chart" uri="{CE6537A1-D6FC-4f65-9D91-7224C49458BB}"/>
                <c:ext xmlns:c16="http://schemas.microsoft.com/office/drawing/2014/chart" uri="{C3380CC4-5D6E-409C-BE32-E72D297353CC}">
                  <c16:uniqueId val="{00000007-AE87-46AE-85A8-E8F70B098202}"/>
                </c:ext>
              </c:extLst>
            </c:dLbl>
            <c:dLbl>
              <c:idx val="5"/>
              <c:delete val="1"/>
              <c:extLst>
                <c:ext xmlns:c15="http://schemas.microsoft.com/office/drawing/2012/chart" uri="{CE6537A1-D6FC-4f65-9D91-7224C49458BB}"/>
                <c:ext xmlns:c16="http://schemas.microsoft.com/office/drawing/2014/chart" uri="{C3380CC4-5D6E-409C-BE32-E72D297353CC}">
                  <c16:uniqueId val="{00000008-AE87-46AE-85A8-E8F70B098202}"/>
                </c:ext>
              </c:extLst>
            </c:dLbl>
            <c:dLbl>
              <c:idx val="6"/>
              <c:delete val="1"/>
              <c:extLst>
                <c:ext xmlns:c15="http://schemas.microsoft.com/office/drawing/2012/chart" uri="{CE6537A1-D6FC-4f65-9D91-7224C49458BB}"/>
                <c:ext xmlns:c16="http://schemas.microsoft.com/office/drawing/2014/chart" uri="{C3380CC4-5D6E-409C-BE32-E72D297353CC}">
                  <c16:uniqueId val="{0000000A-AE87-46AE-85A8-E8F70B098202}"/>
                </c:ext>
              </c:extLst>
            </c:dLbl>
            <c:dLbl>
              <c:idx val="7"/>
              <c:delete val="1"/>
              <c:extLst>
                <c:ext xmlns:c15="http://schemas.microsoft.com/office/drawing/2012/chart" uri="{CE6537A1-D6FC-4f65-9D91-7224C49458BB}"/>
                <c:ext xmlns:c16="http://schemas.microsoft.com/office/drawing/2014/chart" uri="{C3380CC4-5D6E-409C-BE32-E72D297353CC}">
                  <c16:uniqueId val="{00000009-AE87-46AE-85A8-E8F70B098202}"/>
                </c:ext>
              </c:extLst>
            </c:dLbl>
            <c:dLbl>
              <c:idx val="8"/>
              <c:delete val="1"/>
              <c:extLst>
                <c:ext xmlns:c15="http://schemas.microsoft.com/office/drawing/2012/chart" uri="{CE6537A1-D6FC-4f65-9D91-7224C49458BB}"/>
                <c:ext xmlns:c16="http://schemas.microsoft.com/office/drawing/2014/chart" uri="{C3380CC4-5D6E-409C-BE32-E72D297353CC}">
                  <c16:uniqueId val="{0000000B-AE87-46AE-85A8-E8F70B098202}"/>
                </c:ext>
              </c:extLst>
            </c:dLbl>
            <c:dLbl>
              <c:idx val="9"/>
              <c:delete val="1"/>
              <c:extLst>
                <c:ext xmlns:c15="http://schemas.microsoft.com/office/drawing/2012/chart" uri="{CE6537A1-D6FC-4f65-9D91-7224C49458BB}"/>
                <c:ext xmlns:c16="http://schemas.microsoft.com/office/drawing/2014/chart" uri="{C3380CC4-5D6E-409C-BE32-E72D297353CC}">
                  <c16:uniqueId val="{0000000D-AE87-46AE-85A8-E8F70B098202}"/>
                </c:ext>
              </c:extLst>
            </c:dLbl>
            <c:dLbl>
              <c:idx val="10"/>
              <c:delete val="1"/>
              <c:extLst>
                <c:ext xmlns:c15="http://schemas.microsoft.com/office/drawing/2012/chart" uri="{CE6537A1-D6FC-4f65-9D91-7224C49458BB}"/>
                <c:ext xmlns:c16="http://schemas.microsoft.com/office/drawing/2014/chart" uri="{C3380CC4-5D6E-409C-BE32-E72D297353CC}">
                  <c16:uniqueId val="{0000000C-AE87-46AE-85A8-E8F70B098202}"/>
                </c:ext>
              </c:extLst>
            </c:dLbl>
            <c:dLbl>
              <c:idx val="11"/>
              <c:delete val="1"/>
              <c:extLst>
                <c:ext xmlns:c15="http://schemas.microsoft.com/office/drawing/2012/chart" uri="{CE6537A1-D6FC-4f65-9D91-7224C49458BB}"/>
                <c:ext xmlns:c16="http://schemas.microsoft.com/office/drawing/2014/chart" uri="{C3380CC4-5D6E-409C-BE32-E72D297353CC}">
                  <c16:uniqueId val="{0000000E-AE87-46AE-85A8-E8F70B098202}"/>
                </c:ext>
              </c:extLst>
            </c:dLbl>
            <c:dLbl>
              <c:idx val="12"/>
              <c:delete val="1"/>
              <c:extLst>
                <c:ext xmlns:c15="http://schemas.microsoft.com/office/drawing/2012/chart" uri="{CE6537A1-D6FC-4f65-9D91-7224C49458BB}"/>
                <c:ext xmlns:c16="http://schemas.microsoft.com/office/drawing/2014/chart" uri="{C3380CC4-5D6E-409C-BE32-E72D297353CC}">
                  <c16:uniqueId val="{0000000F-AE87-46AE-85A8-E8F70B098202}"/>
                </c:ext>
              </c:extLst>
            </c:dLbl>
            <c:dLbl>
              <c:idx val="13"/>
              <c:delete val="1"/>
              <c:extLst>
                <c:ext xmlns:c15="http://schemas.microsoft.com/office/drawing/2012/chart" uri="{CE6537A1-D6FC-4f65-9D91-7224C49458BB}"/>
                <c:ext xmlns:c16="http://schemas.microsoft.com/office/drawing/2014/chart" uri="{C3380CC4-5D6E-409C-BE32-E72D297353CC}">
                  <c16:uniqueId val="{00000010-AE87-46AE-85A8-E8F70B098202}"/>
                </c:ext>
              </c:extLst>
            </c:dLbl>
            <c:dLbl>
              <c:idx val="14"/>
              <c:delete val="1"/>
              <c:extLst>
                <c:ext xmlns:c15="http://schemas.microsoft.com/office/drawing/2012/chart" uri="{CE6537A1-D6FC-4f65-9D91-7224C49458BB}"/>
                <c:ext xmlns:c16="http://schemas.microsoft.com/office/drawing/2014/chart" uri="{C3380CC4-5D6E-409C-BE32-E72D297353CC}">
                  <c16:uniqueId val="{00000011-AE87-46AE-85A8-E8F70B098202}"/>
                </c:ext>
              </c:extLst>
            </c:dLbl>
            <c:dLbl>
              <c:idx val="15"/>
              <c:delete val="1"/>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12-AE87-46AE-85A8-E8F70B098202}"/>
                </c:ext>
              </c:extLst>
            </c:dLbl>
            <c:dLbl>
              <c:idx val="17"/>
              <c:delete val="1"/>
              <c:extLst>
                <c:ext xmlns:c15="http://schemas.microsoft.com/office/drawing/2012/chart" uri="{CE6537A1-D6FC-4f65-9D91-7224C49458BB}"/>
                <c:ext xmlns:c16="http://schemas.microsoft.com/office/drawing/2014/chart" uri="{C3380CC4-5D6E-409C-BE32-E72D297353CC}">
                  <c16:uniqueId val="{00000013-AE87-46AE-85A8-E8F70B098202}"/>
                </c:ext>
              </c:extLst>
            </c:dLbl>
            <c:dLbl>
              <c:idx val="18"/>
              <c:delete val="1"/>
              <c:extLst>
                <c:ext xmlns:c15="http://schemas.microsoft.com/office/drawing/2012/chart" uri="{CE6537A1-D6FC-4f65-9D91-7224C49458BB}"/>
                <c:ext xmlns:c16="http://schemas.microsoft.com/office/drawing/2014/chart" uri="{C3380CC4-5D6E-409C-BE32-E72D297353CC}">
                  <c16:uniqueId val="{00000014-AE87-46AE-85A8-E8F70B098202}"/>
                </c:ext>
              </c:extLst>
            </c:dLbl>
            <c:dLbl>
              <c:idx val="19"/>
              <c:delete val="1"/>
              <c:extLst>
                <c:ext xmlns:c15="http://schemas.microsoft.com/office/drawing/2012/chart" uri="{CE6537A1-D6FC-4f65-9D91-7224C49458BB}"/>
                <c:ext xmlns:c16="http://schemas.microsoft.com/office/drawing/2014/chart" uri="{C3380CC4-5D6E-409C-BE32-E72D297353CC}">
                  <c16:uniqueId val="{00000016-AE87-46AE-85A8-E8F70B098202}"/>
                </c:ext>
              </c:extLst>
            </c:dLbl>
            <c:dLbl>
              <c:idx val="20"/>
              <c:delete val="1"/>
              <c:extLst>
                <c:ext xmlns:c15="http://schemas.microsoft.com/office/drawing/2012/chart" uri="{CE6537A1-D6FC-4f65-9D91-7224C49458BB}"/>
                <c:ext xmlns:c16="http://schemas.microsoft.com/office/drawing/2014/chart" uri="{C3380CC4-5D6E-409C-BE32-E72D297353CC}">
                  <c16:uniqueId val="{00000015-AE87-46AE-85A8-E8F70B098202}"/>
                </c:ext>
              </c:extLst>
            </c:dLbl>
            <c:dLbl>
              <c:idx val="21"/>
              <c:delete val="1"/>
              <c:extLst>
                <c:ext xmlns:c15="http://schemas.microsoft.com/office/drawing/2012/chart" uri="{CE6537A1-D6FC-4f65-9D91-7224C49458BB}"/>
                <c:ext xmlns:c16="http://schemas.microsoft.com/office/drawing/2014/chart" uri="{C3380CC4-5D6E-409C-BE32-E72D297353CC}">
                  <c16:uniqueId val="{00000017-AE87-46AE-85A8-E8F70B098202}"/>
                </c:ext>
              </c:extLst>
            </c:dLbl>
            <c:dLbl>
              <c:idx val="22"/>
              <c:delete val="1"/>
              <c:extLst>
                <c:ext xmlns:c15="http://schemas.microsoft.com/office/drawing/2012/chart" uri="{CE6537A1-D6FC-4f65-9D91-7224C49458BB}"/>
                <c:ext xmlns:c16="http://schemas.microsoft.com/office/drawing/2014/chart" uri="{C3380CC4-5D6E-409C-BE32-E72D297353CC}">
                  <c16:uniqueId val="{00000018-AE87-46AE-85A8-E8F70B098202}"/>
                </c:ext>
              </c:extLst>
            </c:dLbl>
            <c:dLbl>
              <c:idx val="23"/>
              <c:layout>
                <c:manualLayout>
                  <c:x val="-3.3186244718381969E-2"/>
                  <c:y val="3.6433631053334893E-2"/>
                </c:manualLayout>
              </c:layout>
              <c:numFmt formatCode="#,##0_ " sourceLinked="0"/>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9-AE87-46AE-85A8-E8F70B098202}"/>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5-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6-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7-E90F-4E9A-9A26-C06E674C5B3F}"/>
                </c:ext>
              </c:extLst>
            </c:dLbl>
            <c:dLbl>
              <c:idx val="31"/>
              <c:layout>
                <c:manualLayout>
                  <c:x val="-2.5900534741241512E-2"/>
                  <c:y val="2.1027103826983595E-2"/>
                </c:manualLayout>
              </c:layout>
              <c:numFmt formatCode="#,##0_ " sourceLinked="0"/>
              <c:spPr>
                <a:noFill/>
                <a:ln>
                  <a:noFill/>
                </a:ln>
                <a:effectLst/>
              </c:spPr>
              <c:txPr>
                <a:bodyPr wrap="square" lIns="38100" tIns="19050" rIns="38100" bIns="19050" anchor="ctr">
                  <a:spAutoFit/>
                </a:bodyPr>
                <a:lstStyle/>
                <a:p>
                  <a:pPr>
                    <a:defRPr sz="1000" baseline="0">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E87-46AE-85A8-E8F70B098202}"/>
                </c:ext>
              </c:extLst>
            </c:dLbl>
            <c:dLbl>
              <c:idx val="32"/>
              <c:layout>
                <c:manualLayout>
                  <c:x val="5.3648416897757366E-2"/>
                  <c:y val="-5.3458338050024368E-2"/>
                </c:manualLayout>
              </c:layout>
              <c:numFmt formatCode="###&quot; 百万トン&quot;" sourceLinked="0"/>
              <c:spPr>
                <a:noFill/>
                <a:ln>
                  <a:noFill/>
                </a:ln>
                <a:effectLst/>
              </c:spPr>
              <c:txPr>
                <a:bodyPr wrap="square" lIns="38100" tIns="19050" rIns="38100" bIns="19050" anchor="ctr">
                  <a:spAutoFit/>
                </a:bodyPr>
                <a:lstStyle/>
                <a:p>
                  <a:pPr>
                    <a:defRPr sz="1200" baseline="0">
                      <a:solidFill>
                        <a:srgbClr val="318588"/>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AD-4111-8AAE-F537411FD0E9}"/>
                </c:ext>
              </c:extLst>
            </c:dLbl>
            <c:numFmt formatCode="#,##0.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'3.Allocated_CO2-Sector'!$AA$147:$BG$147</c:f>
              <c:numCache>
                <c:formatCode>#,##0_ </c:formatCode>
                <c:ptCount val="33"/>
                <c:pt idx="0">
                  <c:v>126.15174258341115</c:v>
                </c:pt>
                <c:pt idx="1">
                  <c:v>128.43758067007565</c:v>
                </c:pt>
                <c:pt idx="2">
                  <c:v>134.62234525946579</c:v>
                </c:pt>
                <c:pt idx="3">
                  <c:v>134.72098131344993</c:v>
                </c:pt>
                <c:pt idx="4">
                  <c:v>142.93161918904286</c:v>
                </c:pt>
                <c:pt idx="5">
                  <c:v>145.16305713198636</c:v>
                </c:pt>
                <c:pt idx="6">
                  <c:v>147.63881783694819</c:v>
                </c:pt>
                <c:pt idx="7">
                  <c:v>143.15321353527384</c:v>
                </c:pt>
                <c:pt idx="8">
                  <c:v>141.49884091493772</c:v>
                </c:pt>
                <c:pt idx="9">
                  <c:v>148.71279378196104</c:v>
                </c:pt>
                <c:pt idx="10">
                  <c:v>151.95020357509185</c:v>
                </c:pt>
                <c:pt idx="11">
                  <c:v>149.59106763290993</c:v>
                </c:pt>
                <c:pt idx="12">
                  <c:v>159.29257982085289</c:v>
                </c:pt>
                <c:pt idx="13">
                  <c:v>160.9725288880885</c:v>
                </c:pt>
                <c:pt idx="14">
                  <c:v>161.43372140437035</c:v>
                </c:pt>
                <c:pt idx="15">
                  <c:v>165.37549375977321</c:v>
                </c:pt>
                <c:pt idx="16">
                  <c:v>157.15083002045515</c:v>
                </c:pt>
                <c:pt idx="17">
                  <c:v>168.9279752272987</c:v>
                </c:pt>
                <c:pt idx="18">
                  <c:v>163.73330722966605</c:v>
                </c:pt>
                <c:pt idx="19">
                  <c:v>159.55207530710376</c:v>
                </c:pt>
                <c:pt idx="20">
                  <c:v>176.01786823834703</c:v>
                </c:pt>
                <c:pt idx="21">
                  <c:v>188.3602157529038</c:v>
                </c:pt>
                <c:pt idx="22">
                  <c:v>208.06864797341703</c:v>
                </c:pt>
                <c:pt idx="23">
                  <c:v>209.48759229759293</c:v>
                </c:pt>
                <c:pt idx="24">
                  <c:v>197.76526045343462</c:v>
                </c:pt>
                <c:pt idx="25">
                  <c:v>186.54729193404791</c:v>
                </c:pt>
                <c:pt idx="26">
                  <c:v>180.65613000084457</c:v>
                </c:pt>
                <c:pt idx="27">
                  <c:v>184.70747980663123</c:v>
                </c:pt>
                <c:pt idx="28">
                  <c:v>160.25098551241706</c:v>
                </c:pt>
                <c:pt idx="29">
                  <c:v>157.28802650680848</c:v>
                </c:pt>
                <c:pt idx="30">
                  <c:v>167.91660867306797</c:v>
                </c:pt>
                <c:pt idx="31">
                  <c:v>160.29393225102206</c:v>
                </c:pt>
                <c:pt idx="32">
                  <c:v>158.11198048972858</c:v>
                </c:pt>
              </c:numCache>
            </c:numRef>
          </c:val>
          <c:smooth val="0"/>
          <c:extLst>
            <c:ext xmlns:c16="http://schemas.microsoft.com/office/drawing/2014/chart" uri="{C3380CC4-5D6E-409C-BE32-E72D297353CC}">
              <c16:uniqueId val="{00000046-C815-4E68-9FD0-039C897DAEB1}"/>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1.8894283022371096E-2"/>
                  <c:y val="1.637681608024376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1945026556523551E-2"/>
                      <c:h val="2.3542593688349642E-2"/>
                    </c:manualLayout>
                  </c15:layout>
                </c:ext>
                <c:ext xmlns:c16="http://schemas.microsoft.com/office/drawing/2014/chart" uri="{C3380CC4-5D6E-409C-BE32-E72D297353CC}">
                  <c16:uniqueId val="{0000004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23"/>
              <c:layout>
                <c:manualLayout>
                  <c:x val="-2.0241709816837802E-2"/>
                  <c:y val="-1.5604346655689915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E-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9-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6-E90F-4E9A-9A26-C06E674C5B3F}"/>
                </c:ext>
              </c:extLst>
            </c:dLbl>
            <c:dLbl>
              <c:idx val="31"/>
              <c:layout>
                <c:manualLayout>
                  <c:x val="-2.2495344821958807E-2"/>
                  <c:y val="-1.8784094050388275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87-46AE-85A8-E8F70B098202}"/>
                </c:ext>
              </c:extLst>
            </c:dLbl>
            <c:dLbl>
              <c:idx val="32"/>
              <c:layout>
                <c:manualLayout>
                  <c:x val="4.9722922978409363E-2"/>
                  <c:y val="-4.5821432614306802E-2"/>
                </c:manualLayout>
              </c:layout>
              <c:numFmt formatCode="###.0&quot; 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AD-4111-8AAE-F537411FD0E9}"/>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'3.Allocated_CO2-Sector'!$AA$148:$BG$148</c:f>
              <c:numCache>
                <c:formatCode>#,##0.0_ </c:formatCode>
                <c:ptCount val="33"/>
                <c:pt idx="0">
                  <c:v>65.196323143276459</c:v>
                </c:pt>
                <c:pt idx="1">
                  <c:v>66.504092305815263</c:v>
                </c:pt>
                <c:pt idx="2">
                  <c:v>66.491195503071211</c:v>
                </c:pt>
                <c:pt idx="3">
                  <c:v>65.206604272042711</c:v>
                </c:pt>
                <c:pt idx="4">
                  <c:v>66.914673664794918</c:v>
                </c:pt>
                <c:pt idx="5">
                  <c:v>67.217368352101829</c:v>
                </c:pt>
                <c:pt idx="6">
                  <c:v>67.812530773379407</c:v>
                </c:pt>
                <c:pt idx="7">
                  <c:v>65.340795303443798</c:v>
                </c:pt>
                <c:pt idx="8">
                  <c:v>59.281526422960596</c:v>
                </c:pt>
                <c:pt idx="9">
                  <c:v>59.655920434108538</c:v>
                </c:pt>
                <c:pt idx="10">
                  <c:v>60.154895210494253</c:v>
                </c:pt>
                <c:pt idx="11">
                  <c:v>58.863110648753761</c:v>
                </c:pt>
                <c:pt idx="12">
                  <c:v>56.52287381523368</c:v>
                </c:pt>
                <c:pt idx="13">
                  <c:v>55.902237976626047</c:v>
                </c:pt>
                <c:pt idx="14">
                  <c:v>55.904276289894995</c:v>
                </c:pt>
                <c:pt idx="15">
                  <c:v>56.970740081467312</c:v>
                </c:pt>
                <c:pt idx="16">
                  <c:v>57.283155380522224</c:v>
                </c:pt>
                <c:pt idx="17">
                  <c:v>56.466742968828399</c:v>
                </c:pt>
                <c:pt idx="18">
                  <c:v>52.108854452946929</c:v>
                </c:pt>
                <c:pt idx="19">
                  <c:v>46.65160873946062</c:v>
                </c:pt>
                <c:pt idx="20">
                  <c:v>47.672879069099629</c:v>
                </c:pt>
                <c:pt idx="21">
                  <c:v>47.39415078440679</c:v>
                </c:pt>
                <c:pt idx="22">
                  <c:v>47.523510632684733</c:v>
                </c:pt>
                <c:pt idx="23">
                  <c:v>49.26685577742645</c:v>
                </c:pt>
                <c:pt idx="24">
                  <c:v>48.677280068889303</c:v>
                </c:pt>
                <c:pt idx="25">
                  <c:v>47.1978214187166</c:v>
                </c:pt>
                <c:pt idx="26">
                  <c:v>46.789742690285486</c:v>
                </c:pt>
                <c:pt idx="27">
                  <c:v>47.532840888815421</c:v>
                </c:pt>
                <c:pt idx="28">
                  <c:v>46.823517707337771</c:v>
                </c:pt>
                <c:pt idx="29">
                  <c:v>45.187573366860597</c:v>
                </c:pt>
                <c:pt idx="30">
                  <c:v>42.256012007664935</c:v>
                </c:pt>
                <c:pt idx="31">
                  <c:v>43.710553350630882</c:v>
                </c:pt>
                <c:pt idx="32">
                  <c:v>40.884419613312502</c:v>
                </c:pt>
              </c:numCache>
            </c:numRef>
          </c:val>
          <c:smooth val="0"/>
          <c:extLst>
            <c:ext xmlns:c16="http://schemas.microsoft.com/office/drawing/2014/chart" uri="{C3380CC4-5D6E-409C-BE32-E72D297353CC}">
              <c16:uniqueId val="{0000004F-C815-4E68-9FD0-039C897DAEB1}"/>
            </c:ext>
          </c:extLst>
        </c:ser>
        <c:ser>
          <c:idx val="9"/>
          <c:order val="7"/>
          <c:tx>
            <c:strRef>
              <c:f>'3.Allocated_CO2-Sector'!$T$149</c:f>
              <c:strCache>
                <c:ptCount val="1"/>
                <c:pt idx="0">
                  <c:v>廃棄物</c:v>
                </c:pt>
              </c:strCache>
            </c:strRef>
          </c:tx>
          <c:spPr>
            <a:ln w="19050">
              <a:solidFill>
                <a:srgbClr val="8EA5CB"/>
              </a:solidFill>
            </a:ln>
          </c:spPr>
          <c:marker>
            <c:symbol val="plus"/>
            <c:size val="5"/>
            <c:spPr>
              <a:ln>
                <a:solidFill>
                  <a:srgbClr val="8EA5CB"/>
                </a:solidFill>
              </a:ln>
            </c:spPr>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23"/>
              <c:layout>
                <c:manualLayout>
                  <c:x val="-5.0505024442858967E-2"/>
                  <c:y val="1.7208453316238527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31"/>
              <c:layout>
                <c:manualLayout>
                  <c:x val="2.3143962343291233E-2"/>
                  <c:y val="2.1828350073788159E-2"/>
                </c:manualLayout>
              </c:layout>
              <c:numFmt formatCode="#,##0.0_);[Red]\(#,##0.0\)"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E87-46AE-85A8-E8F70B098202}"/>
                </c:ext>
              </c:extLst>
            </c:dLbl>
            <c:dLbl>
              <c:idx val="32"/>
              <c:layout>
                <c:manualLayout>
                  <c:x val="4.8414425005293235E-2"/>
                  <c:y val="3.8184527178588882E-3"/>
                </c:manualLayout>
              </c:layout>
              <c:numFmt formatCode="###.0&quot; 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AD-4111-8AAE-F537411FD0E9}"/>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F81BD">
                          <a:lumMod val="60000"/>
                          <a:lumOff val="40000"/>
                        </a:srgbClr>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'3.Allocated_CO2-Sector'!$AA$149:$BG$149</c:f>
              <c:numCache>
                <c:formatCode>#,##0.0_ </c:formatCode>
                <c:ptCount val="33"/>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32.056748771891094</c:v>
                </c:pt>
                <c:pt idx="16">
                  <c:v>30.528047561484186</c:v>
                </c:pt>
                <c:pt idx="17">
                  <c:v>31.121666419777704</c:v>
                </c:pt>
                <c:pt idx="18">
                  <c:v>32.329868513721316</c:v>
                </c:pt>
                <c:pt idx="19">
                  <c:v>28.718830889572491</c:v>
                </c:pt>
                <c:pt idx="20">
                  <c:v>29.460247632983265</c:v>
                </c:pt>
                <c:pt idx="21">
                  <c:v>28.702444205657347</c:v>
                </c:pt>
                <c:pt idx="22">
                  <c:v>30.37943311657526</c:v>
                </c:pt>
                <c:pt idx="23">
                  <c:v>29.908124203550564</c:v>
                </c:pt>
                <c:pt idx="24">
                  <c:v>29.162026759519357</c:v>
                </c:pt>
                <c:pt idx="25">
                  <c:v>29.602463455817073</c:v>
                </c:pt>
                <c:pt idx="26">
                  <c:v>29.779024267968332</c:v>
                </c:pt>
                <c:pt idx="27">
                  <c:v>30.11438054778117</c:v>
                </c:pt>
                <c:pt idx="28">
                  <c:v>30.804114011451805</c:v>
                </c:pt>
                <c:pt idx="29">
                  <c:v>31.330770465125909</c:v>
                </c:pt>
                <c:pt idx="30">
                  <c:v>29.824745381337337</c:v>
                </c:pt>
                <c:pt idx="31">
                  <c:v>30.625789087894638</c:v>
                </c:pt>
                <c:pt idx="32">
                  <c:v>29.59457721018444</c:v>
                </c:pt>
              </c:numCache>
            </c:numRef>
          </c:val>
          <c:smooth val="0"/>
          <c:extLst>
            <c:ext xmlns:c16="http://schemas.microsoft.com/office/drawing/2014/chart" uri="{C3380CC4-5D6E-409C-BE32-E72D297353CC}">
              <c16:uniqueId val="{00000054-C815-4E68-9FD0-039C897DAEB1}"/>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 "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23"/>
              <c:layout>
                <c:manualLayout>
                  <c:x val="5.1863896456459998E-3"/>
                  <c:y val="-1.5162169170008144E-2"/>
                </c:manualLayout>
              </c:layout>
              <c:numFmt formatCode="#,##0.0_);[Red]\(#,##0.0\)" sourceLinked="0"/>
              <c:spPr>
                <a:noFill/>
                <a:ln>
                  <a:noFill/>
                </a:ln>
                <a:effectLst/>
              </c:spPr>
              <c:txPr>
                <a:bodyPr wrap="square" lIns="38100" tIns="19050" rIns="38100" bIns="19050" anchor="ctr">
                  <a:no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1567119429376574E-2"/>
                      <c:h val="3.3064397939205813E-2"/>
                    </c:manualLayout>
                  </c15:layout>
                </c:ext>
                <c:ext xmlns:c16="http://schemas.microsoft.com/office/drawing/2014/chart" uri="{C3380CC4-5D6E-409C-BE32-E72D297353CC}">
                  <c16:uniqueId val="{00000057-C815-4E68-9FD0-039C897DAEB1}"/>
                </c:ext>
              </c:extLst>
            </c:dLbl>
            <c:dLbl>
              <c:idx val="31"/>
              <c:layout>
                <c:manualLayout>
                  <c:x val="-5.8020242566675442E-2"/>
                  <c:y val="-1.3165393573483944E-2"/>
                </c:manualLayout>
              </c:layout>
              <c:numFmt formatCode="#,##0.0_);[Red]\(#,##0.0\)" sourceLinked="0"/>
              <c:spPr>
                <a:noFill/>
                <a:ln>
                  <a:noFill/>
                </a:ln>
                <a:effectLst/>
              </c:spPr>
              <c:txPr>
                <a:bodyPr wrap="square" lIns="38100" tIns="19050" rIns="38100" bIns="19050" anchor="ctr">
                  <a:spAutoFit/>
                </a:bodyPr>
                <a:lstStyle/>
                <a:p>
                  <a:pPr>
                    <a:defRPr sz="10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87-46AE-85A8-E8F70B098202}"/>
                </c:ext>
              </c:extLst>
            </c:dLbl>
            <c:dLbl>
              <c:idx val="32"/>
              <c:layout>
                <c:manualLayout>
                  <c:x val="5.6232836161282454E-2"/>
                  <c:y val="3.2456872044779921E-2"/>
                </c:manualLayout>
              </c:layout>
              <c:numFmt formatCode="###.0&quot; 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AD-4111-8AAE-F537411FD0E9}"/>
                </c:ext>
              </c:extLst>
            </c:dLbl>
            <c:numFmt formatCode="###&quot;百万トン&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'3.Allocated_CO2-Sector'!$AA$150:$BG$150</c:f>
              <c:numCache>
                <c:formatCode>#,##0.0_ </c:formatCode>
                <c:ptCount val="33"/>
                <c:pt idx="0">
                  <c:v>6.3715343480808597</c:v>
                </c:pt>
                <c:pt idx="1">
                  <c:v>6.1607669336914821</c:v>
                </c:pt>
                <c:pt idx="2">
                  <c:v>5.8392100165558034</c:v>
                </c:pt>
                <c:pt idx="3">
                  <c:v>5.6300023919065199</c:v>
                </c:pt>
                <c:pt idx="4">
                  <c:v>5.4168952201332141</c:v>
                </c:pt>
                <c:pt idx="5">
                  <c:v>5.5888407803910392</c:v>
                </c:pt>
                <c:pt idx="6">
                  <c:v>5.6861092791626797</c:v>
                </c:pt>
                <c:pt idx="7">
                  <c:v>5.5424721710607692</c:v>
                </c:pt>
                <c:pt idx="8">
                  <c:v>5.1346721486163043</c:v>
                </c:pt>
                <c:pt idx="9">
                  <c:v>5.1690394563718076</c:v>
                </c:pt>
                <c:pt idx="10">
                  <c:v>5.2317246432020079</c:v>
                </c:pt>
                <c:pt idx="11">
                  <c:v>4.7491449077872332</c:v>
                </c:pt>
                <c:pt idx="12">
                  <c:v>4.4876612703732537</c:v>
                </c:pt>
                <c:pt idx="13">
                  <c:v>4.2857651213576036</c:v>
                </c:pt>
                <c:pt idx="14">
                  <c:v>4.1304149170828897</c:v>
                </c:pt>
                <c:pt idx="15">
                  <c:v>4.0356274646511956</c:v>
                </c:pt>
                <c:pt idx="16">
                  <c:v>3.9553036001896817</c:v>
                </c:pt>
                <c:pt idx="17">
                  <c:v>3.9642397357065997</c:v>
                </c:pt>
                <c:pt idx="18">
                  <c:v>3.5472788133393007</c:v>
                </c:pt>
                <c:pt idx="19">
                  <c:v>3.2367499595579985</c:v>
                </c:pt>
                <c:pt idx="20">
                  <c:v>3.1493724768172022</c:v>
                </c:pt>
                <c:pt idx="21">
                  <c:v>3.0559883703791249</c:v>
                </c:pt>
                <c:pt idx="22">
                  <c:v>3.0874158598428805</c:v>
                </c:pt>
                <c:pt idx="23">
                  <c:v>3.0610218118896819</c:v>
                </c:pt>
                <c:pt idx="24">
                  <c:v>2.9637443142342623</c:v>
                </c:pt>
                <c:pt idx="25">
                  <c:v>2.7845118010728029</c:v>
                </c:pt>
                <c:pt idx="26">
                  <c:v>2.708206122000659</c:v>
                </c:pt>
                <c:pt idx="27">
                  <c:v>2.5775559829647499</c:v>
                </c:pt>
                <c:pt idx="28">
                  <c:v>2.5386699157343373</c:v>
                </c:pt>
                <c:pt idx="29">
                  <c:v>2.4397650291082953</c:v>
                </c:pt>
                <c:pt idx="30">
                  <c:v>2.3837779705338025</c:v>
                </c:pt>
                <c:pt idx="31">
                  <c:v>2.2637271003252888</c:v>
                </c:pt>
                <c:pt idx="32">
                  <c:v>2.1495952834753629</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7666121919279396"/>
                  <c:y val="0.35034348724613773"/>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6231352932420148E-2"/>
                      <c:h val="3.4382633437764834E-2"/>
                    </c:manualLayout>
                  </c15:layout>
                  <c15:dlblFieldTable/>
                  <c15:showDataLabelsRange val="0"/>
                </c:ext>
                <c:ext xmlns:c16="http://schemas.microsoft.com/office/drawing/2014/chart" uri="{C3380CC4-5D6E-409C-BE32-E72D297353CC}">
                  <c16:uniqueId val="{0000005A-C815-4E68-9FD0-039C897DAEB1}"/>
                </c:ext>
              </c:extLst>
            </c:dLbl>
            <c:dLbl>
              <c:idx val="1"/>
              <c:layout>
                <c:manualLayout>
                  <c:x val="0.7446545019504891"/>
                  <c:y val="-6.444510563679394E-2"/>
                </c:manualLayout>
              </c:layout>
              <c:tx>
                <c:rich>
                  <a:bodyPr vertOverflow="overflow" horzOverflow="overflow" wrap="square" lIns="38100" tIns="19050" rIns="38100" bIns="19050" anchor="ctr">
                    <a:no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7.8150163225785857E-2"/>
                      <c:h val="3.385497954190745E-2"/>
                    </c:manualLayout>
                  </c15:layout>
                  <c15:dlblFieldTable/>
                  <c15:showDataLabelsRange val="0"/>
                </c:ext>
                <c:ext xmlns:c16="http://schemas.microsoft.com/office/drawing/2014/chart" uri="{C3380CC4-5D6E-409C-BE32-E72D297353CC}">
                  <c16:uniqueId val="{0000005B-C815-4E68-9FD0-039C897DAEB1}"/>
                </c:ext>
              </c:extLst>
            </c:dLbl>
            <c:dLbl>
              <c:idx val="2"/>
              <c:layout>
                <c:manualLayout>
                  <c:x val="0.72971478351540797"/>
                  <c:y val="0.18079065059265148"/>
                </c:manualLayout>
              </c:layout>
              <c:tx>
                <c:rich>
                  <a:bodyPr vertOverflow="overflow" horzOverflow="overflow" wrap="square" lIns="38100" tIns="19050" rIns="38100" bIns="19050" anchor="ctr">
                    <a:no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r>
                      <a:rPr lang="en-US" altLang="ja-JP" sz="1200" baseline="0">
                        <a:solidFill>
                          <a:srgbClr val="86A44A"/>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365110118643239E-2"/>
                      <c:h val="3.3855029999131557E-2"/>
                    </c:manualLayout>
                  </c15:layout>
                  <c15:dlblFieldTable/>
                  <c15:showDataLabelsRange val="0"/>
                </c:ext>
                <c:ext xmlns:c16="http://schemas.microsoft.com/office/drawing/2014/chart" uri="{C3380CC4-5D6E-409C-BE32-E72D297353CC}">
                  <c16:uniqueId val="{0000005C-C815-4E68-9FD0-039C897DAEB1}"/>
                </c:ext>
              </c:extLst>
            </c:dLbl>
            <c:dLbl>
              <c:idx val="3"/>
              <c:layout>
                <c:manualLayout>
                  <c:x val="0.72308829260872864"/>
                  <c:y val="0.13820769228564053"/>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C815-4E68-9FD0-039C897DAEB1}"/>
                </c:ext>
              </c:extLst>
            </c:dLbl>
            <c:dLbl>
              <c:idx val="4"/>
              <c:layout>
                <c:manualLayout>
                  <c:x val="0.70479737906684825"/>
                  <c:y val="0.28714812567811399"/>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6763745226205029"/>
                  <c:y val="0.3638276871044005"/>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42793848013595E-2"/>
                      <c:h val="3.4382633437764834E-2"/>
                    </c:manualLayout>
                  </c15:layout>
                  <c15:dlblFieldTable/>
                  <c15:showDataLabelsRange val="0"/>
                </c:ext>
                <c:ext xmlns:c16="http://schemas.microsoft.com/office/drawing/2014/chart" uri="{C3380CC4-5D6E-409C-BE32-E72D297353CC}">
                  <c16:uniqueId val="{0000005F-C815-4E68-9FD0-039C897DAEB1}"/>
                </c:ext>
              </c:extLst>
            </c:dLbl>
            <c:dLbl>
              <c:idx val="6"/>
              <c:layout>
                <c:manualLayout>
                  <c:x val="0.665482613578806"/>
                  <c:y val="0.47842294157736925"/>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2976691947657126E-2"/>
                      <c:h val="3.3820642488854073E-2"/>
                    </c:manualLayout>
                  </c15:layout>
                  <c15:dlblFieldTable/>
                  <c15:showDataLabelsRange val="0"/>
                </c:ext>
                <c:ext xmlns:c16="http://schemas.microsoft.com/office/drawing/2014/chart" uri="{C3380CC4-5D6E-409C-BE32-E72D297353CC}">
                  <c16:uniqueId val="{00000060-C815-4E68-9FD0-039C897DAEB1}"/>
                </c:ext>
              </c:extLst>
            </c:dLbl>
            <c:dLbl>
              <c:idx val="7"/>
              <c:layout>
                <c:manualLayout>
                  <c:x val="0.64930105547153594"/>
                  <c:y val="0.52223685931756403"/>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'3.Allocated_CO2-Sector'!$BG$156:$BG$163</c:f>
              <c:numCache>
                <c:formatCode>#,##0.0%;[Red]\-#,##0.0%</c:formatCode>
                <c:ptCount val="8"/>
                <c:pt idx="0">
                  <c:v>-3.1509461395569427E-2</c:v>
                </c:pt>
                <c:pt idx="1">
                  <c:v>-5.2892725465241264E-2</c:v>
                </c:pt>
                <c:pt idx="2">
                  <c:v>3.9021673911778576E-2</c:v>
                </c:pt>
                <c:pt idx="3">
                  <c:v>-4.209264557278225E-2</c:v>
                </c:pt>
                <c:pt idx="4">
                  <c:v>-1.361219186934981E-2</c:v>
                </c:pt>
                <c:pt idx="5">
                  <c:v>-6.4655638528483439E-2</c:v>
                </c:pt>
                <c:pt idx="6">
                  <c:v>-3.3671356997550861E-2</c:v>
                </c:pt>
                <c:pt idx="7">
                  <c:v>-5.0417657160850227E-2</c:v>
                </c:pt>
              </c:numCache>
            </c:numRef>
          </c:val>
          <c:smooth val="0"/>
          <c:extLst>
            <c:ext xmlns:c16="http://schemas.microsoft.com/office/drawing/2014/chart" uri="{C3380CC4-5D6E-409C-BE32-E72D297353CC}">
              <c16:uniqueId val="{00000063-C815-4E68-9FD0-039C897DAEB1}"/>
            </c:ext>
          </c:extLst>
        </c:ser>
        <c:ser>
          <c:idx val="10"/>
          <c:order val="10"/>
          <c:tx>
            <c:strRef>
              <c:f>'3.Allocated_CO2-Sector'!$T$166</c:f>
              <c:strCache>
                <c:ptCount val="1"/>
                <c:pt idx="0">
                  <c:v>■2013年度比</c:v>
                </c:pt>
              </c:strCache>
            </c:strRef>
          </c:tx>
          <c:spPr>
            <a:ln>
              <a:noFill/>
            </a:ln>
          </c:spPr>
          <c:marker>
            <c:symbol val="none"/>
          </c:marker>
          <c:dLbls>
            <c:dLbl>
              <c:idx val="0"/>
              <c:layout>
                <c:manualLayout>
                  <c:x val="0.77726298495278301"/>
                  <c:y val="4.6101871266553539E-2"/>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75083886146942491"/>
                  <c:y val="-0.39088691694641187"/>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7791399289532728E-2"/>
                      <c:h val="3.6175582969356954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73653445403457052"/>
                  <c:y val="-0.13664713416620433"/>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70592342364258287"/>
                  <c:y val="-0.1987192650545275"/>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7800924353988799E-2"/>
                      <c:h val="3.6327130076655528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9908485511785112"/>
                  <c:y val="-0.11262407478125713"/>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67510518097272998"/>
                  <c:y val="0.16743515189226146"/>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322293462828624E-2"/>
                      <c:h val="3.2296406508242677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6548766328977913"/>
                  <c:y val="0.48487799115145591"/>
                </c:manualLayout>
              </c:layout>
              <c:tx>
                <c:rich>
                  <a:bodyPr wrap="square" lIns="38100" tIns="19050" rIns="38100" bIns="19050" anchor="ctr">
                    <a:noAutofit/>
                  </a:bodyPr>
                  <a:lstStyle/>
                  <a:p>
                    <a:pPr>
                      <a:defRPr sz="1200">
                        <a:solidFill>
                          <a:srgbClr val="8EA5CB"/>
                        </a:solidFill>
                        <a:latin typeface="+mn-lt"/>
                      </a:defRPr>
                    </a:pPr>
                    <a:fld id="{94DD8F07-08DC-48B2-8DEE-73AB383F6618}" type="VALUE">
                      <a:rPr lang="en-US" altLang="ja-JP">
                        <a:solidFill>
                          <a:schemeClr val="accent1">
                            <a:lumMod val="60000"/>
                            <a:lumOff val="40000"/>
                          </a:schemeClr>
                        </a:solidFill>
                      </a:rPr>
                      <a:pPr>
                        <a:defRPr sz="1200">
                          <a:solidFill>
                            <a:srgbClr val="8EA5CB"/>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595931745133017E-2"/>
                      <c:h val="3.2868542854622908E-2"/>
                    </c:manualLayout>
                  </c15:layout>
                  <c15:dlblFieldTable/>
                  <c15:showDataLabelsRange val="0"/>
                </c:ext>
                <c:ext xmlns:c16="http://schemas.microsoft.com/office/drawing/2014/chart" uri="{C3380CC4-5D6E-409C-BE32-E72D297353CC}">
                  <c16:uniqueId val="{0000006A-C815-4E68-9FD0-039C897DAEB1}"/>
                </c:ext>
              </c:extLst>
            </c:dLbl>
            <c:dLbl>
              <c:idx val="7"/>
              <c:layout>
                <c:manualLayout>
                  <c:x val="0.64310824562490687"/>
                  <c:y val="0.10071702990921363"/>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quot;\+#,##0.0%&quot;〉&quot;;[Black]&quot;〈&quot;\-#,##0.0%&quo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'3.Allocated_CO2-Sector'!$BG$169:$BG$176</c:f>
              <c:numCache>
                <c:formatCode>#,##0.0%;[Red]\-#,##0.0%</c:formatCode>
                <c:ptCount val="8"/>
                <c:pt idx="0">
                  <c:v>-0.20074290031273423</c:v>
                </c:pt>
                <c:pt idx="1">
                  <c:v>-0.23965266189517975</c:v>
                </c:pt>
                <c:pt idx="2">
                  <c:v>-0.1446668726339253</c:v>
                </c:pt>
                <c:pt idx="3">
                  <c:v>-0.23562952824998662</c:v>
                </c:pt>
                <c:pt idx="4">
                  <c:v>-0.24524417529646059</c:v>
                </c:pt>
                <c:pt idx="5">
                  <c:v>-0.17014351802727967</c:v>
                </c:pt>
                <c:pt idx="6">
                  <c:v>-1.0483672972339098E-2</c:v>
                </c:pt>
                <c:pt idx="7">
                  <c:v>-0.29775237957277467</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v>in FY2013</c:v>
          </c:tx>
          <c:spPr>
            <a:noFill/>
          </c:spPr>
          <c:dPt>
            <c:idx val="0"/>
            <c:bubble3D val="0"/>
            <c:spPr>
              <a:noFill/>
              <a:ln>
                <a:noFill/>
              </a:ln>
              <a:effectLst/>
            </c:spPr>
            <c:extLst>
              <c:ext xmlns:c16="http://schemas.microsoft.com/office/drawing/2014/chart" uri="{C3380CC4-5D6E-409C-BE32-E72D297353CC}">
                <c16:uniqueId val="{00000000-4A5A-4731-B615-E7F7941769AA}"/>
              </c:ext>
            </c:extLst>
          </c:dPt>
          <c:dLbls>
            <c:dLbl>
              <c:idx val="0"/>
              <c:layout>
                <c:manualLayout>
                  <c:x val="7.5606422789420563E-3"/>
                  <c:y val="-6.731548365505842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Lit>
              <c:formatCode>#,###"Mt"</c:formatCode>
              <c:ptCount val="1"/>
              <c:pt idx="0">
                <c:v>1317.6089086754055</c:v>
              </c:pt>
            </c:numLit>
          </c:val>
          <c:extLst>
            <c:ext xmlns:c16="http://schemas.microsoft.com/office/drawing/2014/chart" uri="{C3380CC4-5D6E-409C-BE32-E72D297353CC}">
              <c16:uniqueId val="{00000001-4A5A-4731-B615-E7F7941769AA}"/>
            </c:ext>
          </c:extLst>
        </c:ser>
        <c:ser>
          <c:idx val="0"/>
          <c:order val="1"/>
          <c:tx>
            <c:strRef>
              <c:f>'4.CO2-Share'!$S$4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4A5A-4731-B615-E7F7941769AA}"/>
              </c:ext>
            </c:extLst>
          </c:dPt>
          <c:dLbls>
            <c:dLbl>
              <c:idx val="0"/>
              <c:layout>
                <c:manualLayout>
                  <c:x val="0.2019212707805795"/>
                  <c:y val="-0.187469700175508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8572861459869306"/>
                  <c:y val="-6.071611707757588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8.2547334654514942E-2"/>
                  <c:y val="0.352137052754963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3950596206238287"/>
                  <c:y val="0.3356180300589959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'4.CO2-Share'!$U$6:$U$13</c:f>
              <c:numCache>
                <c:formatCode>0.0%</c:formatCode>
                <c:ptCount val="8"/>
                <c:pt idx="0">
                  <c:v>0.39946814589575325</c:v>
                </c:pt>
                <c:pt idx="1">
                  <c:v>0.25055641306222254</c:v>
                </c:pt>
                <c:pt idx="2">
                  <c:v>0.16305894102720569</c:v>
                </c:pt>
                <c:pt idx="3">
                  <c:v>7.8724095330213059E-2</c:v>
                </c:pt>
                <c:pt idx="4">
                  <c:v>4.5779346263849482E-2</c:v>
                </c:pt>
                <c:pt idx="5">
                  <c:v>3.7391107067539869E-2</c:v>
                </c:pt>
                <c:pt idx="6">
                  <c:v>2.2698787179283156E-2</c:v>
                </c:pt>
                <c:pt idx="7">
                  <c:v>2.3231641739330168E-3</c:v>
                </c:pt>
              </c:numCache>
            </c:numRef>
          </c:val>
          <c:extLst>
            <c:ext xmlns:c16="http://schemas.microsoft.com/office/drawing/2014/chart" uri="{C3380CC4-5D6E-409C-BE32-E72D297353CC}">
              <c16:uniqueId val="{00000011-4A5A-4731-B615-E7F7941769AA}"/>
            </c:ext>
          </c:extLst>
        </c:ser>
        <c:ser>
          <c:idx val="1"/>
          <c:order val="2"/>
          <c:tx>
            <c:strRef>
              <c:f>'4.CO2-Share'!$S$17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4A5A-4731-B615-E7F7941769AA}"/>
              </c:ext>
            </c:extLst>
          </c:dPt>
          <c:dLbls>
            <c:dLbl>
              <c:idx val="0"/>
              <c:layout>
                <c:manualLayout>
                  <c:x val="0.29136177712621081"/>
                  <c:y val="-9.5182242016717156E-2"/>
                </c:manualLayout>
              </c:layout>
              <c:tx>
                <c:rich>
                  <a:bodyPr/>
                  <a:lstStyle/>
                  <a:p>
                    <a:fld id="{66B5796B-0E16-4647-8037-0220A104995F}" type="CATEGORYNAME">
                      <a:rPr lang="en-US" altLang="ja-JP"/>
                      <a:pPr/>
                      <a:t>[分類名]</a:t>
                    </a:fld>
                    <a:r>
                      <a:rPr lang="en-US" altLang="ja-JP" baseline="0"/>
                      <a:t>
</a:t>
                    </a:r>
                    <a:fld id="{DC4B2E82-2064-4C3F-98E4-33F45FBC9A6F}" type="VALUE">
                      <a:rPr lang="en-US" altLang="ja-JP" baseline="0"/>
                      <a:pPr/>
                      <a:t>[値]</a:t>
                    </a:fld>
                    <a:endParaRPr lang="en-US" altLang="ja-JP" baseline="0"/>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5299031392380733"/>
                      <c:h val="0.12355988737003215"/>
                    </c:manualLayout>
                  </c15:layout>
                  <c15:dlblFieldTable/>
                  <c15:showDataLabelsRange val="0"/>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479969683688163"/>
                  <c:y val="7.70232824342078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440849701278033"/>
                      <c:h val="0.11623022488701477"/>
                    </c:manualLayout>
                  </c15:layout>
                </c:ext>
                <c:ext xmlns:c16="http://schemas.microsoft.com/office/drawing/2014/chart" uri="{C3380CC4-5D6E-409C-BE32-E72D297353CC}">
                  <c16:uniqueId val="{00000017-4A5A-4731-B615-E7F7941769AA}"/>
                </c:ext>
              </c:extLst>
            </c:dLbl>
            <c:dLbl>
              <c:idx val="3"/>
              <c:layout>
                <c:manualLayout>
                  <c:x val="-0.16753960945809113"/>
                  <c:y val="6.960170841679566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'4.CO2-Share'!$U$19:$U$26</c:f>
              <c:numCache>
                <c:formatCode>0.0%</c:formatCode>
                <c:ptCount val="8"/>
                <c:pt idx="0">
                  <c:v>7.8606993003172393E-2</c:v>
                </c:pt>
                <c:pt idx="1">
                  <c:v>0.35161279093792502</c:v>
                </c:pt>
                <c:pt idx="2">
                  <c:v>0.17018988669343402</c:v>
                </c:pt>
                <c:pt idx="3">
                  <c:v>0.1781865484941553</c:v>
                </c:pt>
                <c:pt idx="4">
                  <c:v>0.15899072245055715</c:v>
                </c:pt>
                <c:pt idx="5">
                  <c:v>3.7391107067539862E-2</c:v>
                </c:pt>
                <c:pt idx="6">
                  <c:v>2.2698787179283152E-2</c:v>
                </c:pt>
                <c:pt idx="7">
                  <c:v>2.3231641739330164E-3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v>in FY2022</c:v>
          </c:tx>
          <c:spPr>
            <a:noFill/>
          </c:spPr>
          <c:dPt>
            <c:idx val="0"/>
            <c:bubble3D val="0"/>
            <c:spPr>
              <a:noFill/>
              <a:ln>
                <a:noFill/>
              </a:ln>
              <a:effectLst/>
            </c:spPr>
            <c:extLst>
              <c:ext xmlns:c16="http://schemas.microsoft.com/office/drawing/2014/chart" uri="{C3380CC4-5D6E-409C-BE32-E72D297353CC}">
                <c16:uniqueId val="{00000000-27A3-47B6-BDAC-9BADC4541805}"/>
              </c:ext>
            </c:extLst>
          </c:dPt>
          <c:dLbls>
            <c:dLbl>
              <c:idx val="0"/>
              <c:layout>
                <c:manualLayout>
                  <c:x val="5.1305736616135376E-3"/>
                  <c:y val="-6.2706196242062792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347648577"/>
                      <c:h val="0.20474788045246775"/>
                    </c:manualLayout>
                  </c15:layout>
                </c:ext>
                <c:ext xmlns:c16="http://schemas.microsoft.com/office/drawing/2014/chart" uri="{C3380CC4-5D6E-409C-BE32-E72D297353CC}">
                  <c16:uniqueId val="{00000000-27A3-47B6-BDAC-9BADC45418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Lit>
              <c:formatCode>#,###"Mt"</c:formatCode>
              <c:ptCount val="1"/>
              <c:pt idx="0">
                <c:v>1036.6817070743655</c:v>
              </c:pt>
            </c:numLit>
          </c:val>
          <c:extLst>
            <c:ext xmlns:c16="http://schemas.microsoft.com/office/drawing/2014/chart" uri="{C3380CC4-5D6E-409C-BE32-E72D297353CC}">
              <c16:uniqueId val="{00000001-27A3-47B6-BDAC-9BADC4541805}"/>
            </c:ext>
          </c:extLst>
        </c:ser>
        <c:ser>
          <c:idx val="0"/>
          <c:order val="1"/>
          <c:tx>
            <c:strRef>
              <c:f>'4.CO2-Share'!$S$4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7A3-47B6-BDAC-9BADC4541805}"/>
              </c:ext>
            </c:extLst>
          </c:dPt>
          <c:dLbls>
            <c:dLbl>
              <c:idx val="0"/>
              <c:layout>
                <c:manualLayout>
                  <c:x val="0.20463420255143894"/>
                  <c:y val="-0.1867417411949349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39536270023359721"/>
                  <c:y val="-0.104725164473644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4.8712788179971191E-2"/>
                  <c:y val="0.418742004339536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25226610993929188"/>
                  <c:y val="0.392485541629839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699584831918927"/>
                  <c:y val="0.1283110698120278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9640468688"/>
                  <c:y val="-1.559355627903277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8099119108"/>
                  <c:y val="-0.15555028254276965"/>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5917669766452956E-2"/>
                  <c:y val="-0.1959522398370129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'4.CO2-Share'!$W$6:$W$13</c:f>
              <c:numCache>
                <c:formatCode>0.0%</c:formatCode>
                <c:ptCount val="8"/>
                <c:pt idx="0">
                  <c:v>0.40529432468952514</c:v>
                </c:pt>
                <c:pt idx="1">
                  <c:v>0.24363304549792769</c:v>
                </c:pt>
                <c:pt idx="2">
                  <c:v>0.17832655408408865</c:v>
                </c:pt>
                <c:pt idx="3">
                  <c:v>5.4798378145533864E-2</c:v>
                </c:pt>
                <c:pt idx="4">
                  <c:v>4.78889788736514E-2</c:v>
                </c:pt>
                <c:pt idx="5">
                  <c:v>3.9437774713603289E-2</c:v>
                </c:pt>
                <c:pt idx="6">
                  <c:v>2.8547409497273496E-2</c:v>
                </c:pt>
                <c:pt idx="7">
                  <c:v>2.073534498396588E-3</c:v>
                </c:pt>
              </c:numCache>
            </c:numRef>
          </c:val>
          <c:extLst>
            <c:ext xmlns:c16="http://schemas.microsoft.com/office/drawing/2014/chart" uri="{C3380CC4-5D6E-409C-BE32-E72D297353CC}">
              <c16:uniqueId val="{00000011-27A3-47B6-BDAC-9BADC4541805}"/>
            </c:ext>
          </c:extLst>
        </c:ser>
        <c:ser>
          <c:idx val="1"/>
          <c:order val="2"/>
          <c:tx>
            <c:strRef>
              <c:f>'4.CO2-Share'!$S$17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7A3-47B6-BDAC-9BADC4541805}"/>
              </c:ext>
            </c:extLst>
          </c:dPt>
          <c:dLbls>
            <c:dLbl>
              <c:idx val="0"/>
              <c:layout>
                <c:manualLayout>
                  <c:x val="0.27586369760822199"/>
                  <c:y val="-7.968911344939108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62365058065993"/>
                      <c:h val="0.1640333018891198"/>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6855984091120982"/>
                  <c:y val="8.948243920948542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03984235120581"/>
                      <c:h val="0.10744076603273095"/>
                    </c:manualLayout>
                  </c15:layout>
                </c:ext>
                <c:ext xmlns:c16="http://schemas.microsoft.com/office/drawing/2014/chart" uri="{C3380CC4-5D6E-409C-BE32-E72D297353CC}">
                  <c16:uniqueId val="{00000017-27A3-47B6-BDAC-9BADC4541805}"/>
                </c:ext>
              </c:extLst>
            </c:dLbl>
            <c:dLbl>
              <c:idx val="3"/>
              <c:layout>
                <c:manualLayout>
                  <c:x val="-0.19225998378864284"/>
                  <c:y val="0.1017712314719865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0560773831703236"/>
                  <c:y val="7.337453498732864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78155937415"/>
                  <c:y val="3.389877964393281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71177462"/>
                  <c:y val="-0.1554472274292243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2853414357249575E-2"/>
                  <c:y val="-0.1537533427899499"/>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79759932972"/>
                      <c:h val="0.11935287976691662"/>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'4.CO2-Share'!$W$19:$W$26</c:f>
              <c:numCache>
                <c:formatCode>0.0%</c:formatCode>
                <c:ptCount val="8"/>
                <c:pt idx="0">
                  <c:v>7.950281290349015E-2</c:v>
                </c:pt>
                <c:pt idx="1">
                  <c:v>0.33979562481729447</c:v>
                </c:pt>
                <c:pt idx="2">
                  <c:v>0.18501635864212226</c:v>
                </c:pt>
                <c:pt idx="3">
                  <c:v>0.17310910238815996</c:v>
                </c:pt>
                <c:pt idx="4">
                  <c:v>0.15251738253965985</c:v>
                </c:pt>
                <c:pt idx="5">
                  <c:v>3.9437774713603289E-2</c:v>
                </c:pt>
                <c:pt idx="6">
                  <c:v>2.8547409497273496E-2</c:v>
                </c:pt>
                <c:pt idx="7">
                  <c:v>2.073534498396588E-3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56505963901851"/>
          <c:y val="0.22776079866346374"/>
          <c:w val="0.49408100725652015"/>
          <c:h val="0.57309837930412089"/>
        </c:manualLayout>
      </c:layout>
      <c:doughnutChart>
        <c:varyColors val="1"/>
        <c:ser>
          <c:idx val="2"/>
          <c:order val="0"/>
          <c:tx>
            <c:v>2013年度</c:v>
          </c:tx>
          <c:spPr>
            <a:noFill/>
          </c:spPr>
          <c:dPt>
            <c:idx val="0"/>
            <c:bubble3D val="0"/>
            <c:spPr>
              <a:noFill/>
              <a:ln>
                <a:noFill/>
              </a:ln>
              <a:effectLst/>
            </c:spPr>
            <c:extLst>
              <c:ext xmlns:c16="http://schemas.microsoft.com/office/drawing/2014/chart" uri="{C3380CC4-5D6E-409C-BE32-E72D297353CC}">
                <c16:uniqueId val="{00000000-7471-4EA4-955E-42347305E935}"/>
              </c:ext>
            </c:extLst>
          </c:dPt>
          <c:dLbls>
            <c:dLbl>
              <c:idx val="0"/>
              <c:layout>
                <c:manualLayout>
                  <c:x val="5.768905866204036E-3"/>
                  <c:y val="-7.47059328532097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5C638052-DE45-49CF-91FB-90412CD47BAE}" type="SERIESNAME">
                      <a:rPr lang="ja-JP" altLang="en-US" sz="1300"/>
                      <a:pPr>
                        <a:defRPr sz="1400"/>
                      </a:pPr>
                      <a:t>[系列名]</a:t>
                    </a:fld>
                    <a:r>
                      <a:rPr lang="ja-JP" altLang="en-US" sz="1300" baseline="0"/>
                      <a:t>
</a:t>
                    </a:r>
                    <a:fld id="{1338F021-9348-4AB4-90F8-0775D609D437}" type="VALUE">
                      <a:rPr lang="ja-JP" altLang="en-US" sz="1300" baseline="0"/>
                      <a:pPr>
                        <a:defRPr sz="1400"/>
                      </a:pPr>
                      <a:t>[値]</a:t>
                    </a:fld>
                    <a:endParaRPr lang="ja-JP" altLang="en-US" sz="1300" baseline="0"/>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424049026129488"/>
                      <c:h val="0.11326378063427972"/>
                    </c:manualLayout>
                  </c15:layout>
                  <c15:dlblFieldTable/>
                  <c15:showDataLabelsRange val="0"/>
                </c:ext>
                <c:ext xmlns:c16="http://schemas.microsoft.com/office/drawing/2014/chart" uri="{C3380CC4-5D6E-409C-BE32-E72D297353CC}">
                  <c16:uniqueId val="{00000000-7471-4EA4-955E-42347305E93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Lit>
              <c:formatCode>##"億"#,###"万トン"</c:formatCode>
              <c:ptCount val="1"/>
              <c:pt idx="0">
                <c:v>131800</c:v>
              </c:pt>
            </c:numLit>
          </c:val>
          <c:extLst>
            <c:ext xmlns:c16="http://schemas.microsoft.com/office/drawing/2014/chart" uri="{C3380CC4-5D6E-409C-BE32-E72D297353CC}">
              <c16:uniqueId val="{00000001-7471-4EA4-955E-42347305E935}"/>
            </c:ext>
          </c:extLst>
        </c:ser>
        <c:ser>
          <c:idx val="0"/>
          <c:order val="1"/>
          <c:tx>
            <c:strRef>
              <c:f>'4.CO2-Share'!$C$4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7471-4EA4-955E-42347305E935}"/>
              </c:ext>
            </c:extLst>
          </c:dPt>
          <c:dLbls>
            <c:dLbl>
              <c:idx val="0"/>
              <c:layout>
                <c:manualLayout>
                  <c:x val="0.1870042108636838"/>
                  <c:y val="-0.23866485526766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40593153940553067"/>
                  <c:y val="-0.1582945523289820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2.3107464630641606E-2"/>
                  <c:y val="0.382425062231802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3951404367844334"/>
                  <c:y val="0.314184835796943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111912824107832"/>
                  <c:y val="-6.9188818789633774E-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92543555623E-2"/>
                      <c:h val="4.1861192213334689E-2"/>
                    </c:manualLayout>
                  </c15:layout>
                </c:ext>
                <c:ext xmlns:c16="http://schemas.microsoft.com/office/drawing/2014/chart" uri="{C3380CC4-5D6E-409C-BE32-E72D297353CC}">
                  <c16:uniqueId val="{0000000D-7471-4EA4-955E-42347305E935}"/>
                </c:ext>
              </c:extLst>
            </c:dLbl>
            <c:dLbl>
              <c:idx val="6"/>
              <c:layout>
                <c:manualLayout>
                  <c:x val="-0.28316540163280801"/>
                  <c:y val="-0.210717696125758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8.6048575699413828E-3"/>
                  <c:y val="-0.2075239222589895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'4.CO2-Share'!$E$6:$E$13</c:f>
              <c:numCache>
                <c:formatCode>0.0%</c:formatCode>
                <c:ptCount val="8"/>
                <c:pt idx="0">
                  <c:v>0.39946814589575325</c:v>
                </c:pt>
                <c:pt idx="1">
                  <c:v>0.25055641306222254</c:v>
                </c:pt>
                <c:pt idx="2">
                  <c:v>0.16305894102720569</c:v>
                </c:pt>
                <c:pt idx="3">
                  <c:v>7.8724095330213059E-2</c:v>
                </c:pt>
                <c:pt idx="4">
                  <c:v>4.5779346263849482E-2</c:v>
                </c:pt>
                <c:pt idx="5">
                  <c:v>3.7391107067539869E-2</c:v>
                </c:pt>
                <c:pt idx="6">
                  <c:v>2.2698787179283156E-2</c:v>
                </c:pt>
                <c:pt idx="7">
                  <c:v>2.3231641739330168E-3</c:v>
                </c:pt>
              </c:numCache>
            </c:numRef>
          </c:val>
          <c:extLst>
            <c:ext xmlns:c16="http://schemas.microsoft.com/office/drawing/2014/chart" uri="{C3380CC4-5D6E-409C-BE32-E72D297353CC}">
              <c16:uniqueId val="{00000011-7471-4EA4-955E-42347305E935}"/>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7471-4EA4-955E-42347305E935}"/>
              </c:ext>
            </c:extLst>
          </c:dPt>
          <c:dLbls>
            <c:dLbl>
              <c:idx val="0"/>
              <c:layout>
                <c:manualLayout>
                  <c:x val="0.2858679051334842"/>
                  <c:y val="-0.118062565485165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6489793646492157"/>
                  <c:y val="-5.47039667098224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8903709973"/>
                      <c:h val="0.10472615221946795"/>
                    </c:manualLayout>
                  </c15:layout>
                </c:ext>
                <c:ext xmlns:c16="http://schemas.microsoft.com/office/drawing/2014/chart" uri="{C3380CC4-5D6E-409C-BE32-E72D297353CC}">
                  <c16:uniqueId val="{00000015-7471-4EA4-955E-42347305E935}"/>
                </c:ext>
              </c:extLst>
            </c:dLbl>
            <c:dLbl>
              <c:idx val="2"/>
              <c:layout>
                <c:manualLayout>
                  <c:x val="-0.11095773906283919"/>
                  <c:y val="9.669254384145392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56923646675958"/>
                      <c:h val="0.11610160422682783"/>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6656380463689711"/>
                  <c:y val="-5.06755284723709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259855191937376"/>
                      <c:h val="6.8790169558661934E-2"/>
                    </c:manualLayout>
                  </c15:layout>
                </c:ext>
                <c:ext xmlns:c16="http://schemas.microsoft.com/office/drawing/2014/chart" uri="{C3380CC4-5D6E-409C-BE32-E72D297353CC}">
                  <c16:uniqueId val="{0000001D-7471-4EA4-955E-42347305E935}"/>
                </c:ext>
              </c:extLst>
            </c:dLbl>
            <c:dLbl>
              <c:idx val="6"/>
              <c:layout>
                <c:manualLayout>
                  <c:x val="-0.28050673445592833"/>
                  <c:y val="-0.20255262034446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30114852914838"/>
                      <c:h val="0.1032277797654034"/>
                    </c:manualLayout>
                  </c15:layout>
                </c:ext>
                <c:ext xmlns:c16="http://schemas.microsoft.com/office/drawing/2014/chart" uri="{C3380CC4-5D6E-409C-BE32-E72D297353CC}">
                  <c16:uniqueId val="{00000020-7471-4EA4-955E-42347305E935}"/>
                </c:ext>
              </c:extLst>
            </c:dLbl>
            <c:dLbl>
              <c:idx val="7"/>
              <c:layout>
                <c:manualLayout>
                  <c:x val="-6.3188184595939952E-3"/>
                  <c:y val="-0.180009242124296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65976096158233"/>
                      <c:h val="0.14298266387903652"/>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'4.CO2-Share'!$E$19:$E$26</c:f>
              <c:numCache>
                <c:formatCode>0.0%</c:formatCode>
                <c:ptCount val="8"/>
                <c:pt idx="0">
                  <c:v>7.8606993003172393E-2</c:v>
                </c:pt>
                <c:pt idx="1">
                  <c:v>0.35161279093792502</c:v>
                </c:pt>
                <c:pt idx="2">
                  <c:v>0.17018988669343402</c:v>
                </c:pt>
                <c:pt idx="3">
                  <c:v>0.1781865484941553</c:v>
                </c:pt>
                <c:pt idx="4">
                  <c:v>0.15899072245055715</c:v>
                </c:pt>
                <c:pt idx="5">
                  <c:v>3.7391107067539862E-2</c:v>
                </c:pt>
                <c:pt idx="6">
                  <c:v>2.2698787179283152E-2</c:v>
                </c:pt>
                <c:pt idx="7">
                  <c:v>2.3231641739330164E-3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v>2022年度</c:v>
          </c:tx>
          <c:dPt>
            <c:idx val="0"/>
            <c:bubble3D val="0"/>
            <c:spPr>
              <a:noFill/>
              <a:ln>
                <a:noFill/>
              </a:ln>
              <a:effectLst/>
            </c:spPr>
            <c:extLst>
              <c:ext xmlns:c16="http://schemas.microsoft.com/office/drawing/2014/chart" uri="{C3380CC4-5D6E-409C-BE32-E72D297353CC}">
                <c16:uniqueId val="{00000001-1AE1-4A49-9191-58B9114CB879}"/>
              </c:ext>
            </c:extLst>
          </c:dPt>
          <c:dPt>
            <c:idx val="1"/>
            <c:bubble3D val="0"/>
            <c:spPr>
              <a:noFill/>
              <a:ln>
                <a:noFill/>
              </a:ln>
              <a:effectLst/>
            </c:spPr>
            <c:extLst>
              <c:ext xmlns:c16="http://schemas.microsoft.com/office/drawing/2014/chart" uri="{C3380CC4-5D6E-409C-BE32-E72D297353CC}">
                <c16:uniqueId val="{00000023-932F-4995-9CAF-7ABA64A6D553}"/>
              </c:ext>
            </c:extLst>
          </c:dPt>
          <c:dLbls>
            <c:dLbl>
              <c:idx val="0"/>
              <c:layout>
                <c:manualLayout>
                  <c:x val="-5.0112399559938082E-3"/>
                  <c:y val="-8.2275176185539992E-2"/>
                </c:manualLayout>
              </c:layout>
              <c:tx>
                <c:rich>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r>
                      <a:rPr lang="ja-JP" altLang="en-US"/>
                      <a:t>    </a:t>
                    </a:r>
                    <a:fld id="{B58923EF-F35B-4AB8-A1F5-A1790B2D2EE3}" type="SERIESNAME">
                      <a:rPr lang="ja-JP" altLang="en-US" sz="1300"/>
                      <a:pPr algn="ctr">
                        <a:defRPr sz="1400"/>
                      </a:pPr>
                      <a:t>[系列名]</a:t>
                    </a:fld>
                    <a:r>
                      <a:rPr lang="en-US" altLang="ja-JP" sz="1300" baseline="0"/>
                      <a:t>
 </a:t>
                    </a:r>
                    <a:fld id="{8B9A5DED-01C3-4D3E-9D7C-C13A431BE034}" type="VALUE">
                      <a:rPr lang="ja-JP" altLang="en-US" sz="1300" baseline="0"/>
                      <a:pPr algn="ctr">
                        <a:defRPr sz="1400"/>
                      </a:pPr>
                      <a:t>[値]</a:t>
                    </a:fld>
                    <a:endParaRPr lang="en-US" altLang="ja-JP" sz="1300" baseline="0"/>
                  </a:p>
                </c:rich>
              </c:tx>
              <c:spPr>
                <a:noFill/>
                <a:ln>
                  <a:noFill/>
                </a:ln>
                <a:effectLst/>
              </c:spPr>
              <c:txPr>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0076040863531224"/>
                      <c:h val="0.11638744507171847"/>
                    </c:manualLayout>
                  </c15:layout>
                  <c15:dlblFieldTable/>
                  <c15:showDataLabelsRange val="0"/>
                </c:ext>
                <c:ext xmlns:c16="http://schemas.microsoft.com/office/drawing/2014/chart" uri="{C3380CC4-5D6E-409C-BE32-E72D297353CC}">
                  <c16:uniqueId val="{00000001-1AE1-4A49-9191-58B9114CB879}"/>
                </c:ext>
              </c:extLst>
            </c:dLbl>
            <c:dLbl>
              <c:idx val="1"/>
              <c:layout>
                <c:manualLayout>
                  <c:x val="5.7526985350809558E-2"/>
                  <c:y val="-6.769166712128879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6482093292212799"/>
                      <c:h val="6.6364379530675283E-2"/>
                    </c:manualLayout>
                  </c15:layout>
                </c:ext>
                <c:ext xmlns:c16="http://schemas.microsoft.com/office/drawing/2014/chart" uri="{C3380CC4-5D6E-409C-BE32-E72D297353CC}">
                  <c16:uniqueId val="{00000023-932F-4995-9CAF-7ABA64A6D5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Lit>
              <c:formatCode>##"億"#,###"万トン"</c:formatCode>
              <c:ptCount val="1"/>
              <c:pt idx="0">
                <c:v>103700</c:v>
              </c:pt>
            </c:numLit>
          </c:val>
          <c:extLst>
            <c:ext xmlns:c16="http://schemas.microsoft.com/office/drawing/2014/chart" uri="{C3380CC4-5D6E-409C-BE32-E72D297353CC}">
              <c16:uniqueId val="{00000002-1AE1-4A49-9191-58B9114CB879}"/>
            </c:ext>
          </c:extLst>
        </c:ser>
        <c:ser>
          <c:idx val="0"/>
          <c:order val="1"/>
          <c:tx>
            <c:strRef>
              <c:f>'4.CO2-Share'!$C$4</c:f>
              <c:strCache>
                <c:ptCount val="1"/>
                <c:pt idx="0">
                  <c:v>■【電気・熱配分前】</c:v>
                </c:pt>
              </c:strCache>
            </c:strRef>
          </c:tx>
          <c:spPr>
            <a:ln>
              <a:solidFill>
                <a:schemeClr val="tx1"/>
              </a:solidFill>
            </a:ln>
          </c:spPr>
          <c:dPt>
            <c:idx val="0"/>
            <c:bubble3D val="0"/>
            <c:spPr>
              <a:solidFill>
                <a:schemeClr val="accent1"/>
              </a:solidFill>
              <a:ln>
                <a:solidFill>
                  <a:schemeClr val="tx1"/>
                </a:solidFill>
              </a:ln>
              <a:effectLst/>
            </c:spPr>
            <c:extLst>
              <c:ext xmlns:c16="http://schemas.microsoft.com/office/drawing/2014/chart" uri="{C3380CC4-5D6E-409C-BE32-E72D297353CC}">
                <c16:uniqueId val="{00000004-1AE1-4A49-9191-58B9114CB879}"/>
              </c:ext>
            </c:extLst>
          </c:dPt>
          <c:dPt>
            <c:idx val="1"/>
            <c:bubble3D val="0"/>
            <c:spPr>
              <a:solidFill>
                <a:schemeClr val="accent2"/>
              </a:solidFill>
              <a:ln>
                <a:solidFill>
                  <a:schemeClr val="tx1"/>
                </a:solidFill>
              </a:ln>
              <a:effectLst/>
            </c:spPr>
            <c:extLst>
              <c:ext xmlns:c16="http://schemas.microsoft.com/office/drawing/2014/chart" uri="{C3380CC4-5D6E-409C-BE32-E72D297353CC}">
                <c16:uniqueId val="{00000006-1AE1-4A49-9191-58B9114CB879}"/>
              </c:ext>
            </c:extLst>
          </c:dPt>
          <c:dPt>
            <c:idx val="2"/>
            <c:bubble3D val="0"/>
            <c:spPr>
              <a:solidFill>
                <a:schemeClr val="accent3"/>
              </a:solidFill>
              <a:ln>
                <a:solidFill>
                  <a:schemeClr val="tx1"/>
                </a:solidFill>
              </a:ln>
              <a:effectLst/>
            </c:spPr>
            <c:extLst>
              <c:ext xmlns:c16="http://schemas.microsoft.com/office/drawing/2014/chart" uri="{C3380CC4-5D6E-409C-BE32-E72D297353CC}">
                <c16:uniqueId val="{00000008-1AE1-4A49-9191-58B9114CB879}"/>
              </c:ext>
            </c:extLst>
          </c:dPt>
          <c:dPt>
            <c:idx val="3"/>
            <c:bubble3D val="0"/>
            <c:spPr>
              <a:solidFill>
                <a:schemeClr val="accent4"/>
              </a:solidFill>
              <a:ln>
                <a:solidFill>
                  <a:schemeClr val="tx1"/>
                </a:solidFill>
              </a:ln>
              <a:effectLst/>
            </c:spPr>
            <c:extLst>
              <c:ext xmlns:c16="http://schemas.microsoft.com/office/drawing/2014/chart" uri="{C3380CC4-5D6E-409C-BE32-E72D297353CC}">
                <c16:uniqueId val="{0000000A-1AE1-4A49-9191-58B9114CB879}"/>
              </c:ext>
            </c:extLst>
          </c:dPt>
          <c:dPt>
            <c:idx val="4"/>
            <c:bubble3D val="0"/>
            <c:spPr>
              <a:solidFill>
                <a:schemeClr val="accent5"/>
              </a:solidFill>
              <a:ln>
                <a:solidFill>
                  <a:schemeClr val="tx1"/>
                </a:solidFill>
              </a:ln>
              <a:effectLst/>
            </c:spPr>
            <c:extLst>
              <c:ext xmlns:c16="http://schemas.microsoft.com/office/drawing/2014/chart" uri="{C3380CC4-5D6E-409C-BE32-E72D297353CC}">
                <c16:uniqueId val="{0000000C-1AE1-4A49-9191-58B9114CB879}"/>
              </c:ext>
            </c:extLst>
          </c:dPt>
          <c:dPt>
            <c:idx val="5"/>
            <c:bubble3D val="0"/>
            <c:spPr>
              <a:solidFill>
                <a:schemeClr val="accent6"/>
              </a:solidFill>
              <a:ln>
                <a:solidFill>
                  <a:schemeClr val="tx1"/>
                </a:solidFill>
              </a:ln>
              <a:effectLst/>
            </c:spPr>
            <c:extLst>
              <c:ext xmlns:c16="http://schemas.microsoft.com/office/drawing/2014/chart" uri="{C3380CC4-5D6E-409C-BE32-E72D297353CC}">
                <c16:uniqueId val="{0000000E-1AE1-4A49-9191-58B9114CB879}"/>
              </c:ext>
            </c:extLst>
          </c:dPt>
          <c:dPt>
            <c:idx val="6"/>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11-1AE1-4A49-9191-58B9114CB879}"/>
              </c:ext>
            </c:extLst>
          </c:dPt>
          <c:dPt>
            <c:idx val="7"/>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10-1AE1-4A49-9191-58B9114CB879}"/>
              </c:ext>
            </c:extLst>
          </c:dPt>
          <c:dLbls>
            <c:dLbl>
              <c:idx val="0"/>
              <c:layout>
                <c:manualLayout>
                  <c:x val="0.11240384803401111"/>
                  <c:y val="-0.3144844096526635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6243034846436423"/>
                  <c:y val="-0.1255949191754467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8.3842558970747307E-3"/>
                  <c:y val="0.4150611052311078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6878314483437143"/>
                  <c:y val="0.3527778991406740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26335373314975025"/>
                  <c:y val="7.3288503305721189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297741836499752"/>
                      <c:h val="5.8446954363650265E-2"/>
                    </c:manualLayout>
                  </c15:layout>
                </c:ext>
                <c:ext xmlns:c16="http://schemas.microsoft.com/office/drawing/2014/chart" uri="{C3380CC4-5D6E-409C-BE32-E72D297353CC}">
                  <c16:uniqueId val="{0000000C-1AE1-4A49-9191-58B9114CB879}"/>
                </c:ext>
              </c:extLst>
            </c:dLbl>
            <c:dLbl>
              <c:idx val="5"/>
              <c:layout>
                <c:manualLayout>
                  <c:x val="-0.34360774865073246"/>
                  <c:y val="-4.4156140858029817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0558330620398235"/>
                  <c:y val="-0.1884013677470658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1.4928747289494898E-2"/>
                  <c:y val="-0.225186589355830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'4.CO2-Share'!$G$6:$G$13</c:f>
              <c:numCache>
                <c:formatCode>0.0%</c:formatCode>
                <c:ptCount val="8"/>
                <c:pt idx="0">
                  <c:v>0.40529432468952514</c:v>
                </c:pt>
                <c:pt idx="1">
                  <c:v>0.24363304549792769</c:v>
                </c:pt>
                <c:pt idx="2">
                  <c:v>0.17832655408408865</c:v>
                </c:pt>
                <c:pt idx="3">
                  <c:v>5.4798378145533864E-2</c:v>
                </c:pt>
                <c:pt idx="4">
                  <c:v>4.78889788736514E-2</c:v>
                </c:pt>
                <c:pt idx="5">
                  <c:v>3.9437774713603289E-2</c:v>
                </c:pt>
                <c:pt idx="6">
                  <c:v>2.8547409497273496E-2</c:v>
                </c:pt>
                <c:pt idx="7">
                  <c:v>2.073534498396588E-3</c:v>
                </c:pt>
              </c:numCache>
            </c:numRef>
          </c:val>
          <c:extLst>
            <c:ext xmlns:c16="http://schemas.microsoft.com/office/drawing/2014/chart" uri="{C3380CC4-5D6E-409C-BE32-E72D297353CC}">
              <c16:uniqueId val="{00000012-1AE1-4A49-9191-58B9114CB879}"/>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4-1AE1-4A49-9191-58B9114CB8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6-1AE1-4A49-9191-58B9114CB8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8-1AE1-4A49-9191-58B9114CB8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A-1AE1-4A49-9191-58B9114CB8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C-1AE1-4A49-9191-58B9114CB8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E-1AE1-4A49-9191-58B9114CB8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1-1AE1-4A49-9191-58B9114CB8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151711163480984"/>
                  <c:y val="-2.54546087955650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434976755543658"/>
                      <c:h val="0.15767309031391846"/>
                    </c:manualLayout>
                  </c15:layout>
                </c:ext>
                <c:ext xmlns:c16="http://schemas.microsoft.com/office/drawing/2014/chart" uri="{C3380CC4-5D6E-409C-BE32-E72D297353CC}">
                  <c16:uniqueId val="{00000016-1AE1-4A49-9191-58B9114CB879}"/>
                </c:ext>
              </c:extLst>
            </c:dLbl>
            <c:dLbl>
              <c:idx val="2"/>
              <c:layout>
                <c:manualLayout>
                  <c:x val="-0.11920037879027578"/>
                  <c:y val="0.109886215824459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396791747613111"/>
                      <c:h val="0.11736667366267581"/>
                    </c:manualLayout>
                  </c15:layout>
                </c:ext>
                <c:ext xmlns:c16="http://schemas.microsoft.com/office/drawing/2014/chart" uri="{C3380CC4-5D6E-409C-BE32-E72D297353CC}">
                  <c16:uniqueId val="{00000018-1AE1-4A49-9191-58B9114CB879}"/>
                </c:ext>
              </c:extLst>
            </c:dLbl>
            <c:dLbl>
              <c:idx val="3"/>
              <c:layout>
                <c:manualLayout>
                  <c:x val="-0.19752235929067077"/>
                  <c:y val="9.27896303514510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911333847340016"/>
                      <c:h val="0.19432493630587225"/>
                    </c:manualLayout>
                  </c15:layout>
                </c:ext>
                <c:ext xmlns:c16="http://schemas.microsoft.com/office/drawing/2014/chart" uri="{C3380CC4-5D6E-409C-BE32-E72D297353CC}">
                  <c16:uniqueId val="{0000001A-1AE1-4A49-9191-58B9114CB879}"/>
                </c:ext>
              </c:extLst>
            </c:dLbl>
            <c:dLbl>
              <c:idx val="4"/>
              <c:layout>
                <c:manualLayout>
                  <c:x val="-0.18970855821125673"/>
                  <c:y val="2.92968950040267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523323053199691"/>
                      <c:h val="8.3750383816037527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19513447966947653"/>
                  <c:y val="-0.18580125978628675"/>
                </c:manualLayout>
              </c:layout>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829773302804783"/>
                      <c:h val="0.11425287965567667"/>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'4.CO2-Share'!$G$19:$G$26</c:f>
              <c:numCache>
                <c:formatCode>0.0%</c:formatCode>
                <c:ptCount val="8"/>
                <c:pt idx="0">
                  <c:v>7.950281290349015E-2</c:v>
                </c:pt>
                <c:pt idx="1">
                  <c:v>0.33979562481729447</c:v>
                </c:pt>
                <c:pt idx="2">
                  <c:v>0.18501635864212226</c:v>
                </c:pt>
                <c:pt idx="3">
                  <c:v>0.17310910238815996</c:v>
                </c:pt>
                <c:pt idx="4">
                  <c:v>0.15251738253965985</c:v>
                </c:pt>
                <c:pt idx="5">
                  <c:v>3.9437774713603289E-2</c:v>
                </c:pt>
                <c:pt idx="6">
                  <c:v>2.8547409497273496E-2</c:v>
                </c:pt>
                <c:pt idx="7">
                  <c:v>2.073534498396588E-3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9813187928904108"/>
          <c:y val="0.16504205293368626"/>
          <c:w val="0.61155876903266237"/>
          <c:h val="0.67730913248955926"/>
        </c:manualLayout>
      </c:layout>
      <c:doughnutChart>
        <c:varyColors val="1"/>
        <c:ser>
          <c:idx val="1"/>
          <c:order val="0"/>
          <c:tx>
            <c:v>   in FY2013</c:v>
          </c:tx>
          <c:spPr>
            <a:noFill/>
          </c:spPr>
          <c:dPt>
            <c:idx val="0"/>
            <c:bubble3D val="0"/>
            <c:spPr>
              <a:noFill/>
              <a:ln>
                <a:noFill/>
              </a:ln>
              <a:effectLst/>
            </c:spPr>
            <c:extLst>
              <c:ext xmlns:c16="http://schemas.microsoft.com/office/drawing/2014/chart" uri="{C3380CC4-5D6E-409C-BE32-E72D297353CC}">
                <c16:uniqueId val="{00000000-908F-4F31-A553-5CCD3DCEAC34}"/>
              </c:ext>
            </c:extLst>
          </c:dPt>
          <c:dLbls>
            <c:dLbl>
              <c:idx val="0"/>
              <c:layout>
                <c:manualLayout>
                  <c:x val="-1.0794658886744355E-2"/>
                  <c:y val="-0.12433842461770277"/>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1538112811939961"/>
                      <c:h val="0.14089313722249996"/>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(natural gas, coal mining, etc.)</c:v>
              </c:pt>
              <c:pt idx="2">
                <c:v>Industrial Processes and Product Use
(chemical industry and metal industry)</c:v>
              </c:pt>
              <c:pt idx="3">
                <c:v>Agriculture 
(enteric fermentation, 
rice cultivation, etc.)</c:v>
              </c:pt>
              <c:pt idx="4">
                <c:v>Waste
(land filling, wastewater 
treatment, etc.)</c:v>
              </c:pt>
            </c:strLit>
          </c:cat>
          <c:val>
            <c:numLit>
              <c:formatCode>###.0"Mt"</c:formatCode>
              <c:ptCount val="1"/>
              <c:pt idx="0">
                <c:v>32.700000000000003</c:v>
              </c:pt>
            </c:numLit>
          </c:val>
          <c:extLst>
            <c:ext xmlns:c16="http://schemas.microsoft.com/office/drawing/2014/chart" uri="{C3380CC4-5D6E-409C-BE32-E72D297353CC}">
              <c16:uniqueId val="{00000001-908F-4F31-A553-5CCD3DCEAC34}"/>
            </c:ext>
          </c:extLst>
        </c:ser>
        <c:ser>
          <c:idx val="0"/>
          <c:order val="1"/>
          <c:tx>
            <c:strRef>
              <c:f>'6.CH4'!$AX$31</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08F-4F31-A553-5CCD3DCEAC34}"/>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08F-4F31-A553-5CCD3DCEAC34}"/>
              </c:ext>
            </c:extLst>
          </c:dPt>
          <c:dPt>
            <c:idx val="2"/>
            <c:bubble3D val="0"/>
            <c:spPr>
              <a:solidFill>
                <a:schemeClr val="accent6"/>
              </a:solidFill>
              <a:ln>
                <a:noFill/>
              </a:ln>
              <a:effectLst/>
            </c:spPr>
            <c:extLst>
              <c:ext xmlns:c16="http://schemas.microsoft.com/office/drawing/2014/chart" uri="{C3380CC4-5D6E-409C-BE32-E72D297353CC}">
                <c16:uniqueId val="{00000007-908F-4F31-A553-5CCD3DCEAC34}"/>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08F-4F31-A553-5CCD3DCEAC34}"/>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08F-4F31-A553-5CCD3DCEAC34}"/>
              </c:ext>
            </c:extLst>
          </c:dPt>
          <c:dLbls>
            <c:dLbl>
              <c:idx val="0"/>
              <c:layout>
                <c:manualLayout>
                  <c:x val="-0.19796622627773044"/>
                  <c:y val="-0.13189774725122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506616515803498"/>
                      <c:h val="0.1195239862088304"/>
                    </c:manualLayout>
                  </c15:layout>
                </c:ext>
                <c:ext xmlns:c16="http://schemas.microsoft.com/office/drawing/2014/chart" uri="{C3380CC4-5D6E-409C-BE32-E72D297353CC}">
                  <c16:uniqueId val="{00000003-908F-4F31-A553-5CCD3DCEAC34}"/>
                </c:ext>
              </c:extLst>
            </c:dLbl>
            <c:dLbl>
              <c:idx val="1"/>
              <c:layout>
                <c:manualLayout>
                  <c:x val="0.24159545771508484"/>
                  <c:y val="-0.12354550696078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443198262069964"/>
                      <c:h val="0.13283104978272159"/>
                    </c:manualLayout>
                  </c15:layout>
                </c:ext>
                <c:ext xmlns:c16="http://schemas.microsoft.com/office/drawing/2014/chart" uri="{C3380CC4-5D6E-409C-BE32-E72D297353CC}">
                  <c16:uniqueId val="{00000005-908F-4F31-A553-5CCD3DCEAC34}"/>
                </c:ext>
              </c:extLst>
            </c:dLbl>
            <c:dLbl>
              <c:idx val="2"/>
              <c:layout>
                <c:manualLayout>
                  <c:x val="0.29873920832177725"/>
                  <c:y val="0.104335880095465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9816311537"/>
                      <c:h val="0.23733552606236846"/>
                    </c:manualLayout>
                  </c15:layout>
                </c:ext>
                <c:ext xmlns:c16="http://schemas.microsoft.com/office/drawing/2014/chart" uri="{C3380CC4-5D6E-409C-BE32-E72D297353CC}">
                  <c16:uniqueId val="{00000007-908F-4F31-A553-5CCD3DCEAC34}"/>
                </c:ext>
              </c:extLst>
            </c:dLbl>
            <c:dLbl>
              <c:idx val="3"/>
              <c:layout>
                <c:manualLayout>
                  <c:x val="0.23277102840376357"/>
                  <c:y val="0.120175191702419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135549865292994"/>
                      <c:h val="0.18382855488878783"/>
                    </c:manualLayout>
                  </c15:layout>
                </c:ext>
                <c:ext xmlns:c16="http://schemas.microsoft.com/office/drawing/2014/chart" uri="{C3380CC4-5D6E-409C-BE32-E72D297353CC}">
                  <c16:uniqueId val="{00000009-908F-4F31-A553-5CCD3DCEAC34}"/>
                </c:ext>
              </c:extLst>
            </c:dLbl>
            <c:dLbl>
              <c:idx val="4"/>
              <c:layout>
                <c:manualLayout>
                  <c:x val="-0.2448392044207999"/>
                  <c:y val="-5.9221673893092609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174881438533004"/>
                      <c:h val="0.20937056938795165"/>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(natural gas, coal mining, etc.)</c:v>
              </c:pt>
              <c:pt idx="2">
                <c:v>Industrial Processes and Product Use
(chemical industry and metal industry)</c:v>
              </c:pt>
              <c:pt idx="3">
                <c:v>Agriculture 
(enteric fermentation, 
rice cultivation, etc.)</c:v>
              </c:pt>
              <c:pt idx="4">
                <c:v>Waste
(land filling, wastewater 
treatment, etc.)</c:v>
              </c:pt>
            </c:strLit>
          </c:cat>
          <c:val>
            <c:numRef>
              <c:f>'6.CH4'!$AX$32:$AX$36</c:f>
              <c:numCache>
                <c:formatCode>0.0%</c:formatCode>
                <c:ptCount val="5"/>
                <c:pt idx="0">
                  <c:v>3.2985550051931385E-2</c:v>
                </c:pt>
                <c:pt idx="1">
                  <c:v>3.1837454648705341E-2</c:v>
                </c:pt>
                <c:pt idx="2">
                  <c:v>1.5897163033662556E-3</c:v>
                </c:pt>
                <c:pt idx="3">
                  <c:v>0.76507081250476083</c:v>
                </c:pt>
                <c:pt idx="4">
                  <c:v>0.16851646649123614</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101295806452552"/>
          <c:y val="0.22166535804000473"/>
          <c:w val="0.61155876903266237"/>
          <c:h val="0.67730913248955926"/>
        </c:manualLayout>
      </c:layout>
      <c:doughnutChart>
        <c:varyColors val="1"/>
        <c:ser>
          <c:idx val="1"/>
          <c:order val="0"/>
          <c:tx>
            <c:v> in FY2022</c:v>
          </c:tx>
          <c:spPr>
            <a:noFill/>
          </c:spPr>
          <c:dPt>
            <c:idx val="0"/>
            <c:bubble3D val="0"/>
            <c:spPr>
              <a:noFill/>
              <a:ln>
                <a:noFill/>
              </a:ln>
              <a:effectLst/>
            </c:spPr>
            <c:extLst>
              <c:ext xmlns:c16="http://schemas.microsoft.com/office/drawing/2014/chart" uri="{C3380CC4-5D6E-409C-BE32-E72D297353CC}">
                <c16:uniqueId val="{00000000-2776-463E-AE8E-248DB876ADE0}"/>
              </c:ext>
            </c:extLst>
          </c:dPt>
          <c:dLbls>
            <c:dLbl>
              <c:idx val="0"/>
              <c:layout>
                <c:manualLayout>
                  <c:x val="1.8925757682112785E-3"/>
                  <c:y val="-0.12533609495359183"/>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2962280334180132"/>
                      <c:h val="0.1449453389018085"/>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(natural gas, coal mining, etc.)</c:v>
              </c:pt>
              <c:pt idx="2">
                <c:v>Industrial Processes and Product Use
(chemical industry and metal industry)</c:v>
              </c:pt>
              <c:pt idx="3">
                <c:v>Agriculture 
(enteric fermentation, 
rice cultivation, etc.)</c:v>
              </c:pt>
              <c:pt idx="4">
                <c:v>Waste
(land filling, wastewater 
treatment, etc.)</c:v>
              </c:pt>
            </c:strLit>
          </c:cat>
          <c:val>
            <c:numLit>
              <c:formatCode>###.0"Mt"</c:formatCode>
              <c:ptCount val="1"/>
              <c:pt idx="0">
                <c:v>29.9</c:v>
              </c:pt>
            </c:numLit>
          </c:val>
          <c:extLst>
            <c:ext xmlns:c16="http://schemas.microsoft.com/office/drawing/2014/chart" uri="{C3380CC4-5D6E-409C-BE32-E72D297353CC}">
              <c16:uniqueId val="{00000001-2776-463E-AE8E-248DB876ADE0}"/>
            </c:ext>
          </c:extLst>
        </c:ser>
        <c:ser>
          <c:idx val="0"/>
          <c:order val="1"/>
          <c:tx>
            <c:strRef>
              <c:f>'6.CH4'!$BG$31</c:f>
              <c:strCache>
                <c:ptCount val="1"/>
                <c:pt idx="0">
                  <c:v>2022</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2776-463E-AE8E-248DB876ADE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2776-463E-AE8E-248DB876ADE0}"/>
              </c:ext>
            </c:extLst>
          </c:dPt>
          <c:dPt>
            <c:idx val="2"/>
            <c:bubble3D val="0"/>
            <c:spPr>
              <a:solidFill>
                <a:schemeClr val="accent6"/>
              </a:solidFill>
              <a:ln>
                <a:noFill/>
              </a:ln>
              <a:effectLst/>
            </c:spPr>
            <c:extLst>
              <c:ext xmlns:c16="http://schemas.microsoft.com/office/drawing/2014/chart" uri="{C3380CC4-5D6E-409C-BE32-E72D297353CC}">
                <c16:uniqueId val="{00000007-2776-463E-AE8E-248DB876ADE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2776-463E-AE8E-248DB876ADE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2776-463E-AE8E-248DB876ADE0}"/>
              </c:ext>
            </c:extLst>
          </c:dPt>
          <c:dLbls>
            <c:dLbl>
              <c:idx val="0"/>
              <c:layout>
                <c:manualLayout>
                  <c:x val="-0.19783659068954337"/>
                  <c:y val="-0.16938780879751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792770417292357"/>
                      <c:h val="0.11812636658994888"/>
                    </c:manualLayout>
                  </c15:layout>
                </c:ext>
                <c:ext xmlns:c16="http://schemas.microsoft.com/office/drawing/2014/chart" uri="{C3380CC4-5D6E-409C-BE32-E72D297353CC}">
                  <c16:uniqueId val="{00000003-2776-463E-AE8E-248DB876ADE0}"/>
                </c:ext>
              </c:extLst>
            </c:dLbl>
            <c:dLbl>
              <c:idx val="1"/>
              <c:layout>
                <c:manualLayout>
                  <c:x val="0.16880712620799823"/>
                  <c:y val="-0.200399612336537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21548033718533"/>
                      <c:h val="0.16269891562720212"/>
                    </c:manualLayout>
                  </c15:layout>
                </c:ext>
                <c:ext xmlns:c16="http://schemas.microsoft.com/office/drawing/2014/chart" uri="{C3380CC4-5D6E-409C-BE32-E72D297353CC}">
                  <c16:uniqueId val="{00000005-2776-463E-AE8E-248DB876ADE0}"/>
                </c:ext>
              </c:extLst>
            </c:dLbl>
            <c:dLbl>
              <c:idx val="2"/>
              <c:layout>
                <c:manualLayout>
                  <c:x val="0.29736401016159025"/>
                  <c:y val="2.22412787594768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8098455183"/>
                      <c:h val="0.21609656519306011"/>
                    </c:manualLayout>
                  </c15:layout>
                </c:ext>
                <c:ext xmlns:c16="http://schemas.microsoft.com/office/drawing/2014/chart" uri="{C3380CC4-5D6E-409C-BE32-E72D297353CC}">
                  <c16:uniqueId val="{00000007-2776-463E-AE8E-248DB876ADE0}"/>
                </c:ext>
              </c:extLst>
            </c:dLbl>
            <c:dLbl>
              <c:idx val="3"/>
              <c:layout>
                <c:manualLayout>
                  <c:x val="0.25106336217990494"/>
                  <c:y val="6.48699943735402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97046485431306"/>
                      <c:h val="0.18382863382271389"/>
                    </c:manualLayout>
                  </c15:layout>
                </c:ext>
                <c:ext xmlns:c16="http://schemas.microsoft.com/office/drawing/2014/chart" uri="{C3380CC4-5D6E-409C-BE32-E72D297353CC}">
                  <c16:uniqueId val="{00000009-2776-463E-AE8E-248DB876ADE0}"/>
                </c:ext>
              </c:extLst>
            </c:dLbl>
            <c:dLbl>
              <c:idx val="4"/>
              <c:layout>
                <c:manualLayout>
                  <c:x val="-0.26431485757567802"/>
                  <c:y val="-3.783895372135666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82922337759208"/>
                      <c:h val="0.19180788473448371"/>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(natural gas, coal mining, etc.)</c:v>
              </c:pt>
              <c:pt idx="2">
                <c:v>Industrial Processes and Product Use
(chemical industry and metal industry)</c:v>
              </c:pt>
              <c:pt idx="3">
                <c:v>Agriculture 
(enteric fermentation, 
rice cultivation, etc.)</c:v>
              </c:pt>
              <c:pt idx="4">
                <c:v>Waste
(land filling, wastewater 
treatment, etc.)</c:v>
              </c:pt>
            </c:strLit>
          </c:cat>
          <c:val>
            <c:numRef>
              <c:f>'6.CH4'!$BG$32:$BG$36</c:f>
              <c:numCache>
                <c:formatCode>0.0%</c:formatCode>
                <c:ptCount val="5"/>
                <c:pt idx="0">
                  <c:v>3.0499062035094938E-2</c:v>
                </c:pt>
                <c:pt idx="1">
                  <c:v>2.7351470753109154E-2</c:v>
                </c:pt>
                <c:pt idx="2">
                  <c:v>1.4555799698152071E-3</c:v>
                </c:pt>
                <c:pt idx="3">
                  <c:v>0.81922263730728662</c:v>
                </c:pt>
                <c:pt idx="4">
                  <c:v>0.1214712499346942</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598159569478908"/>
          <c:y val="0.15511066034125925"/>
          <c:w val="0.61155876903266237"/>
          <c:h val="0.67730913248955926"/>
        </c:manualLayout>
      </c:layout>
      <c:doughnutChart>
        <c:varyColors val="1"/>
        <c:ser>
          <c:idx val="1"/>
          <c:order val="0"/>
          <c:tx>
            <c:v>2013年度</c:v>
          </c:tx>
          <c:spPr>
            <a:noFill/>
          </c:spPr>
          <c:dPt>
            <c:idx val="0"/>
            <c:bubble3D val="0"/>
            <c:spPr>
              <a:noFill/>
              <a:ln>
                <a:noFill/>
              </a:ln>
              <a:effectLst/>
            </c:spPr>
            <c:extLst>
              <c:ext xmlns:c16="http://schemas.microsoft.com/office/drawing/2014/chart" uri="{C3380CC4-5D6E-409C-BE32-E72D297353CC}">
                <c16:uniqueId val="{00000000-0B92-488A-BA98-D6F5B59C1BE8}"/>
              </c:ext>
            </c:extLst>
          </c:dPt>
          <c:dLbls>
            <c:dLbl>
              <c:idx val="0"/>
              <c:layout>
                <c:manualLayout>
                  <c:x val="6.6745138144653268E-3"/>
                  <c:y val="-0.11454061701055473"/>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baseline="0"/>
                      <a:pPr>
                        <a:defRPr sz="1400"/>
                      </a:pPr>
                      <a:t>[系列名]</a:t>
                    </a:fld>
                    <a:endParaRPr lang="ja-JP" altLang="en-US" sz="1300" baseline="0"/>
                  </a:p>
                  <a:p>
                    <a:pPr>
                      <a:defRPr sz="1400"/>
                    </a:pPr>
                    <a:fld id="{F586A538-C89A-410A-A804-C35A40D81FDA}" type="VALUE">
                      <a:rPr lang="ja-JP" altLang="en-US" sz="1300" baseline="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8783993847120442"/>
                      <c:h val="0.19567274183426867"/>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燃料の燃焼</c:v>
              </c:pt>
              <c:pt idx="1">
                <c:v>燃料からの漏出
（天然ガス生産時・石炭採掘時の漏出等）</c:v>
              </c:pt>
              <c:pt idx="2">
                <c:v>工業プロセス及び製品の使用 （化学産業・金属生産）</c:v>
              </c:pt>
              <c:pt idx="3">
                <c:v>農業
（家畜の消化管内発酵、稲作等）</c:v>
              </c:pt>
              <c:pt idx="4">
                <c:v>廃棄物
（埋立、排水処理等）</c:v>
              </c:pt>
            </c:strLit>
          </c:cat>
          <c:val>
            <c:numLit>
              <c:formatCode>#,##0"万トン"</c:formatCode>
              <c:ptCount val="1"/>
              <c:pt idx="0">
                <c:v>3270</c:v>
              </c:pt>
            </c:numLit>
          </c:val>
          <c:extLst>
            <c:ext xmlns:c16="http://schemas.microsoft.com/office/drawing/2014/chart" uri="{C3380CC4-5D6E-409C-BE32-E72D297353CC}">
              <c16:uniqueId val="{00000001-0B92-488A-BA98-D6F5B59C1BE8}"/>
            </c:ext>
          </c:extLst>
        </c:ser>
        <c:ser>
          <c:idx val="0"/>
          <c:order val="1"/>
          <c:tx>
            <c:strRef>
              <c:f>'6.CH4'!$AX$31</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0B92-488A-BA98-D6F5B59C1BE8}"/>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0B92-488A-BA98-D6F5B59C1BE8}"/>
              </c:ext>
            </c:extLst>
          </c:dPt>
          <c:dPt>
            <c:idx val="2"/>
            <c:bubble3D val="0"/>
            <c:spPr>
              <a:solidFill>
                <a:schemeClr val="accent6"/>
              </a:solidFill>
              <a:ln>
                <a:noFill/>
              </a:ln>
              <a:effectLst/>
            </c:spPr>
            <c:extLst>
              <c:ext xmlns:c16="http://schemas.microsoft.com/office/drawing/2014/chart" uri="{C3380CC4-5D6E-409C-BE32-E72D297353CC}">
                <c16:uniqueId val="{00000007-0B92-488A-BA98-D6F5B59C1BE8}"/>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0B92-488A-BA98-D6F5B59C1BE8}"/>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0B92-488A-BA98-D6F5B59C1BE8}"/>
              </c:ext>
            </c:extLst>
          </c:dPt>
          <c:dLbls>
            <c:dLbl>
              <c:idx val="0"/>
              <c:layout>
                <c:manualLayout>
                  <c:x val="-0.22911127380872265"/>
                  <c:y val="-0.1321448850194000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ja-JP" altLang="en-US"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463581046188111"/>
                      <c:h val="9.2849326291987958E-2"/>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0.14518902763331298"/>
                  <c:y val="-0.1465769921535872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8033010113877203"/>
                      <c:h val="0.13524559847551182"/>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27487844761408209"/>
                  <c:y val="4.80275190194247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043629168118594"/>
                      <c:h val="0.16249753128073038"/>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0.22153799626563148"/>
                  <c:y val="0.1513621243359896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377423042119933"/>
                      <c:h val="0.13250583541916874"/>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25356072424659076"/>
                  <c:y val="0.11571812986286265"/>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031551828390221"/>
                      <c:h val="0.14568143852271839"/>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燃料の燃焼</c:v>
              </c:pt>
              <c:pt idx="1">
                <c:v>燃料からの漏出
（天然ガス生産時・石炭採掘時の漏出等）</c:v>
              </c:pt>
              <c:pt idx="2">
                <c:v>工業プロセス及び製品の使用 （化学産業・金属生産）</c:v>
              </c:pt>
              <c:pt idx="3">
                <c:v>農業
（家畜の消化管内発酵、稲作等）</c:v>
              </c:pt>
              <c:pt idx="4">
                <c:v>廃棄物
（埋立、排水処理等）</c:v>
              </c:pt>
            </c:strLit>
          </c:cat>
          <c:val>
            <c:numRef>
              <c:f>'6.CH4'!$AX$32:$AX$36</c:f>
              <c:numCache>
                <c:formatCode>0.0%</c:formatCode>
                <c:ptCount val="5"/>
                <c:pt idx="0">
                  <c:v>3.2985550051931385E-2</c:v>
                </c:pt>
                <c:pt idx="1">
                  <c:v>3.1837454648705341E-2</c:v>
                </c:pt>
                <c:pt idx="2">
                  <c:v>1.5897163033662556E-3</c:v>
                </c:pt>
                <c:pt idx="3">
                  <c:v>0.76507081250476083</c:v>
                </c:pt>
                <c:pt idx="4">
                  <c:v>0.16851646649123614</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652734543449827"/>
          <c:y val="0.16770806178922157"/>
          <c:w val="0.61155876903266237"/>
          <c:h val="0.67730913248955926"/>
        </c:manualLayout>
      </c:layout>
      <c:doughnutChart>
        <c:varyColors val="1"/>
        <c:ser>
          <c:idx val="1"/>
          <c:order val="0"/>
          <c:tx>
            <c:v>2022年度</c:v>
          </c:tx>
          <c:spPr>
            <a:noFill/>
          </c:spPr>
          <c:dPt>
            <c:idx val="0"/>
            <c:bubble3D val="0"/>
            <c:spPr>
              <a:noFill/>
              <a:ln>
                <a:noFill/>
              </a:ln>
              <a:effectLst/>
            </c:spPr>
            <c:extLst>
              <c:ext xmlns:c16="http://schemas.microsoft.com/office/drawing/2014/chart" uri="{C3380CC4-5D6E-409C-BE32-E72D297353CC}">
                <c16:uniqueId val="{00000000-932D-41DC-B88A-51A50A06F813}"/>
              </c:ext>
            </c:extLst>
          </c:dPt>
          <c:dLbls>
            <c:dLbl>
              <c:idx val="0"/>
              <c:layout>
                <c:manualLayout>
                  <c:x val="2.9176424467378848E-3"/>
                  <c:y val="-0.1213490741429692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a:pPr>
                        <a:defRPr sz="1400"/>
                      </a:pPr>
                      <a:t>[系列名]</a:t>
                    </a:fld>
                    <a:endParaRPr lang="ja-JP" altLang="en-US" sz="1300" baseline="0"/>
                  </a:p>
                  <a:p>
                    <a:pPr>
                      <a:defRPr sz="1400"/>
                    </a:pPr>
                    <a:fld id="{F586A538-C89A-410A-A804-C35A40D81FDA}"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0242705923465322"/>
                      <c:h val="0.12058810137691311"/>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燃料の燃焼</c:v>
              </c:pt>
              <c:pt idx="1">
                <c:v>燃料からの漏出
（天然ガス生産時・石炭採掘時の漏出等）</c:v>
              </c:pt>
              <c:pt idx="2">
                <c:v>工業プロセス及び製品の使用 （化学産業・金属生産）</c:v>
              </c:pt>
              <c:pt idx="3">
                <c:v>農業
（家畜の消化管内発酵、稲作等）</c:v>
              </c:pt>
              <c:pt idx="4">
                <c:v>廃棄物
（埋立、排水処理等）</c:v>
              </c:pt>
            </c:strLit>
          </c:cat>
          <c:val>
            <c:numLit>
              <c:formatCode>#,##0"万トン"</c:formatCode>
              <c:ptCount val="1"/>
              <c:pt idx="0">
                <c:v>2990</c:v>
              </c:pt>
            </c:numLit>
          </c:val>
          <c:extLst>
            <c:ext xmlns:c16="http://schemas.microsoft.com/office/drawing/2014/chart" uri="{C3380CC4-5D6E-409C-BE32-E72D297353CC}">
              <c16:uniqueId val="{00000001-932D-41DC-B88A-51A50A06F813}"/>
            </c:ext>
          </c:extLst>
        </c:ser>
        <c:ser>
          <c:idx val="0"/>
          <c:order val="1"/>
          <c:tx>
            <c:strRef>
              <c:f>'6.CH4'!$BG$31</c:f>
              <c:strCache>
                <c:ptCount val="1"/>
                <c:pt idx="0">
                  <c:v>2022</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32D-41DC-B88A-51A50A06F813}"/>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32D-41DC-B88A-51A50A06F813}"/>
              </c:ext>
            </c:extLst>
          </c:dPt>
          <c:dPt>
            <c:idx val="2"/>
            <c:bubble3D val="0"/>
            <c:spPr>
              <a:solidFill>
                <a:schemeClr val="accent6"/>
              </a:solidFill>
              <a:ln>
                <a:noFill/>
              </a:ln>
              <a:effectLst/>
            </c:spPr>
            <c:extLst>
              <c:ext xmlns:c16="http://schemas.microsoft.com/office/drawing/2014/chart" uri="{C3380CC4-5D6E-409C-BE32-E72D297353CC}">
                <c16:uniqueId val="{00000007-932D-41DC-B88A-51A50A06F813}"/>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32D-41DC-B88A-51A50A06F813}"/>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32D-41DC-B88A-51A50A06F813}"/>
              </c:ext>
            </c:extLst>
          </c:dPt>
          <c:dLbls>
            <c:dLbl>
              <c:idx val="0"/>
              <c:layout>
                <c:manualLayout>
                  <c:x val="-0.15159375080649803"/>
                  <c:y val="-0.121599247632019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752609253458777"/>
                      <c:h val="0.12098906221765322"/>
                    </c:manualLayout>
                  </c15:layout>
                </c:ext>
                <c:ext xmlns:c16="http://schemas.microsoft.com/office/drawing/2014/chart" uri="{C3380CC4-5D6E-409C-BE32-E72D297353CC}">
                  <c16:uniqueId val="{00000003-932D-41DC-B88A-51A50A06F813}"/>
                </c:ext>
              </c:extLst>
            </c:dLbl>
            <c:dLbl>
              <c:idx val="1"/>
              <c:layout>
                <c:manualLayout>
                  <c:x val="0.1620514147912252"/>
                  <c:y val="-0.165754195059444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417760640746097"/>
                      <c:h val="0.15032344146964063"/>
                    </c:manualLayout>
                  </c15:layout>
                </c:ext>
                <c:ext xmlns:c16="http://schemas.microsoft.com/office/drawing/2014/chart" uri="{C3380CC4-5D6E-409C-BE32-E72D297353CC}">
                  <c16:uniqueId val="{00000005-932D-41DC-B88A-51A50A06F813}"/>
                </c:ext>
              </c:extLst>
            </c:dLbl>
            <c:dLbl>
              <c:idx val="2"/>
              <c:layout>
                <c:manualLayout>
                  <c:x val="0.28641479811149251"/>
                  <c:y val="3.60014456155482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84103958794698"/>
                      <c:h val="0.19619321238957316"/>
                    </c:manualLayout>
                  </c15:layout>
                </c:ext>
                <c:ext xmlns:c16="http://schemas.microsoft.com/office/drawing/2014/chart" uri="{C3380CC4-5D6E-409C-BE32-E72D297353CC}">
                  <c16:uniqueId val="{00000007-932D-41DC-B88A-51A50A06F813}"/>
                </c:ext>
              </c:extLst>
            </c:dLbl>
            <c:dLbl>
              <c:idx val="3"/>
              <c:layout>
                <c:manualLayout>
                  <c:x val="0.26360271778491218"/>
                  <c:y val="0.125214109627627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642991871133855"/>
                      <c:h val="0.14348291101213839"/>
                    </c:manualLayout>
                  </c15:layout>
                </c:ext>
                <c:ext xmlns:c16="http://schemas.microsoft.com/office/drawing/2014/chart" uri="{C3380CC4-5D6E-409C-BE32-E72D297353CC}">
                  <c16:uniqueId val="{00000009-932D-41DC-B88A-51A50A06F813}"/>
                </c:ext>
              </c:extLst>
            </c:dLbl>
            <c:dLbl>
              <c:idx val="4"/>
              <c:layout>
                <c:manualLayout>
                  <c:x val="-0.24526119609169703"/>
                  <c:y val="-2.129220617838673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891172847139285"/>
                      <c:h val="0.1449993900676696"/>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燃料の燃焼</c:v>
              </c:pt>
              <c:pt idx="1">
                <c:v>燃料からの漏出
（天然ガス生産時・石炭採掘時の漏出等）</c:v>
              </c:pt>
              <c:pt idx="2">
                <c:v>工業プロセス及び製品の使用 （化学産業・金属生産）</c:v>
              </c:pt>
              <c:pt idx="3">
                <c:v>農業
（家畜の消化管内発酵、稲作等）</c:v>
              </c:pt>
              <c:pt idx="4">
                <c:v>廃棄物
（埋立、排水処理等）</c:v>
              </c:pt>
            </c:strLit>
          </c:cat>
          <c:val>
            <c:numRef>
              <c:f>'6.CH4'!$BG$32:$BG$36</c:f>
              <c:numCache>
                <c:formatCode>0.0%</c:formatCode>
                <c:ptCount val="5"/>
                <c:pt idx="0">
                  <c:v>3.0499062035094938E-2</c:v>
                </c:pt>
                <c:pt idx="1">
                  <c:v>2.7351470753109154E-2</c:v>
                </c:pt>
                <c:pt idx="2">
                  <c:v>1.4555799698152071E-3</c:v>
                </c:pt>
                <c:pt idx="3">
                  <c:v>0.81922263730728662</c:v>
                </c:pt>
                <c:pt idx="4">
                  <c:v>0.1214712499346942</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   in FY2013</c:v>
          </c:tx>
          <c:spPr>
            <a:noFill/>
          </c:spPr>
          <c:dPt>
            <c:idx val="0"/>
            <c:bubble3D val="0"/>
            <c:spPr>
              <a:noFill/>
              <a:ln>
                <a:noFill/>
              </a:ln>
              <a:effectLst/>
            </c:spPr>
            <c:extLst>
              <c:ext xmlns:c16="http://schemas.microsoft.com/office/drawing/2014/chart" uri="{C3380CC4-5D6E-409C-BE32-E72D297353CC}">
                <c16:uniqueId val="{00000000-6897-473A-855D-3322D53A85E2}"/>
              </c:ext>
            </c:extLst>
          </c:dPt>
          <c:dLbls>
            <c:dLbl>
              <c:idx val="0"/>
              <c:layout>
                <c:manualLayout>
                  <c:x val="-7.2460550091097706E-3"/>
                  <c:y val="-0.1231037131780796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Lit>
              <c:formatCode>###.0"Mt"</c:formatCode>
              <c:ptCount val="1"/>
              <c:pt idx="0">
                <c:v>19.899999999999999</c:v>
              </c:pt>
            </c:numLit>
          </c:val>
          <c:extLst>
            <c:ext xmlns:c16="http://schemas.microsoft.com/office/drawing/2014/chart" uri="{C3380CC4-5D6E-409C-BE32-E72D297353CC}">
              <c16:uniqueId val="{00000001-6897-473A-855D-3322D53A85E2}"/>
            </c:ext>
          </c:extLst>
        </c:ser>
        <c:ser>
          <c:idx val="0"/>
          <c:order val="1"/>
          <c:tx>
            <c:strRef>
              <c:f>'7.N2O'!$AX$29</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897-473A-855D-3322D53A85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897-473A-855D-3322D53A85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897-473A-855D-3322D53A85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897-473A-855D-3322D53A85E2}"/>
              </c:ext>
            </c:extLst>
          </c:dPt>
          <c:dLbls>
            <c:dLbl>
              <c:idx val="0"/>
              <c:layout>
                <c:manualLayout>
                  <c:x val="0.20121268320527957"/>
                  <c:y val="0.2703445829710515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4797372437423057"/>
                  <c:y val="7.431002074562796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436666998030049"/>
                      <c:h val="0.26641623158278271"/>
                    </c:manualLayout>
                  </c15:layout>
                </c:ext>
                <c:ext xmlns:c16="http://schemas.microsoft.com/office/drawing/2014/chart" uri="{C3380CC4-5D6E-409C-BE32-E72D297353CC}">
                  <c16:uniqueId val="{00000005-6897-473A-855D-3322D53A85E2}"/>
                </c:ext>
              </c:extLst>
            </c:dLbl>
            <c:dLbl>
              <c:idx val="2"/>
              <c:layout>
                <c:manualLayout>
                  <c:x val="-0.20044899165205057"/>
                  <c:y val="-0.1626811711888558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562377043272222"/>
                      <c:h val="0.28533942044446015"/>
                    </c:manualLayout>
                  </c15:layout>
                </c:ext>
                <c:ext xmlns:c16="http://schemas.microsoft.com/office/drawing/2014/chart" uri="{C3380CC4-5D6E-409C-BE32-E72D297353CC}">
                  <c16:uniqueId val="{00000007-6897-473A-855D-3322D53A85E2}"/>
                </c:ext>
              </c:extLst>
            </c:dLbl>
            <c:dLbl>
              <c:idx val="3"/>
              <c:layout>
                <c:manualLayout>
                  <c:x val="0.3463490403569689"/>
                  <c:y val="-9.3542376467948343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94671832978992"/>
                      <c:h val="0.22249190134194158"/>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897-473A-855D-3322D53A85E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Ref>
              <c:f>('7.N2O'!$AX$32,'7.N2O'!$AX$30,'7.N2O'!$AX$33,'7.N2O'!$AX$31)</c:f>
              <c:numCache>
                <c:formatCode>0.0%</c:formatCode>
                <c:ptCount val="4"/>
                <c:pt idx="0">
                  <c:v>0.44750465978878345</c:v>
                </c:pt>
                <c:pt idx="1">
                  <c:v>0.27922495408408787</c:v>
                </c:pt>
                <c:pt idx="2">
                  <c:v>0.20096730966044599</c:v>
                </c:pt>
                <c:pt idx="3">
                  <c:v>7.2303076466682631E-2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595604537994187"/>
          <c:y val="0.24985786808525753"/>
          <c:w val="0.62932333761143289"/>
          <c:h val="0.67952902774539514"/>
        </c:manualLayout>
      </c:layout>
      <c:doughnutChart>
        <c:varyColors val="1"/>
        <c:ser>
          <c:idx val="1"/>
          <c:order val="0"/>
          <c:tx>
            <c:v>2022年度</c:v>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5.2379913607355924E-3"/>
                  <c:y val="-9.919765816094965E-2"/>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fld id="{38B5CA8E-8DAB-4AA9-938F-81F3228CA595}" type="SERIESNAME">
                      <a:rPr lang="ja-JP" altLang="en-US" sz="1600" b="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[系列名]</a:t>
                    </a:fld>
                    <a:endParaRPr lang="ja-JP" altLang="en-US" sz="1600" b="0" baseline="0">
                      <a:solidFill>
                        <a:schemeClr val="tx1"/>
                      </a:solidFill>
                      <a:latin typeface="Calibri" panose="020F0502020204030204" pitchFamily="34" charset="0"/>
                      <a:ea typeface="+mj-ea"/>
                    </a:endParaRPr>
                  </a:p>
                  <a:p>
                    <a:pPr>
                      <a:defRPr>
                        <a:solidFill>
                          <a:schemeClr val="tx1"/>
                        </a:solidFill>
                        <a:latin typeface="Calibri" panose="020F0502020204030204" pitchFamily="34" charset="0"/>
                        <a:ea typeface="+mj-ea"/>
                      </a:defRPr>
                    </a:pPr>
                    <a:r>
                      <a:rPr lang="ja-JP" altLang="en-US" sz="1600" b="0" baseline="0">
                        <a:solidFill>
                          <a:schemeClr val="tx1"/>
                        </a:solidFill>
                        <a:latin typeface="Calibri" panose="020F0502020204030204" pitchFamily="34" charset="0"/>
                        <a:ea typeface="+mj-ea"/>
                      </a:rPr>
                      <a:t> </a:t>
                    </a:r>
                    <a:fld id="{A36F8668-6139-4DD9-A260-52721D3FE21F}" type="VALUE">
                      <a:rPr lang="ja-JP" altLang="en-US" sz="1600" b="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[値]</a:t>
                    </a:fld>
                    <a:endParaRPr lang="ja-JP" altLang="en-US" sz="1600" b="0" baseline="0">
                      <a:solidFill>
                        <a:schemeClr val="tx1"/>
                      </a:solidFill>
                      <a:latin typeface="Calibri" panose="020F0502020204030204" pitchFamily="34" charset="0"/>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4064422627"/>
                      <c:h val="0.13269131110155599"/>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Lit>
              <c:formatCode>##"億"#,###"万t"</c:formatCode>
              <c:ptCount val="1"/>
              <c:pt idx="0">
                <c:v>113500</c:v>
              </c:pt>
            </c:numLit>
          </c:val>
          <c:extLst>
            <c:ext xmlns:c16="http://schemas.microsoft.com/office/drawing/2014/chart" uri="{C3380CC4-5D6E-409C-BE32-E72D297353CC}">
              <c16:uniqueId val="{00000002-AAE1-4481-9A55-95CC2BD7A257}"/>
            </c:ext>
          </c:extLst>
        </c:ser>
        <c:ser>
          <c:idx val="0"/>
          <c:order val="1"/>
          <c:tx>
            <c:strRef>
              <c:f>'1.Summary'!$BG$20</c:f>
              <c:strCache>
                <c:ptCount val="1"/>
                <c:pt idx="0">
                  <c:v>2022</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2539628264562758"/>
                  <c:y val="9.88777038983522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139337201378291"/>
                  <c:y val="-3.60422709249396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6.9907833990804996E-2"/>
                      <c:h val="0.13887782744336177"/>
                    </c:manualLayout>
                  </c15:layout>
                </c:ext>
                <c:ext xmlns:c16="http://schemas.microsoft.com/office/drawing/2014/chart" uri="{C3380CC4-5D6E-409C-BE32-E72D297353CC}">
                  <c16:uniqueId val="{00000006-AAE1-4481-9A55-95CC2BD7A257}"/>
                </c:ext>
              </c:extLst>
            </c:dLbl>
            <c:dLbl>
              <c:idx val="2"/>
              <c:layout>
                <c:manualLayout>
                  <c:x val="-0.14741251930711302"/>
                  <c:y val="-0.13676516532411029"/>
                </c:manualLayout>
              </c:layout>
              <c:showLegendKey val="0"/>
              <c:showVal val="0"/>
              <c:showCatName val="1"/>
              <c:showSerName val="0"/>
              <c:showPercent val="1"/>
              <c:showBubbleSize val="0"/>
              <c:extLst>
                <c:ext xmlns:c15="http://schemas.microsoft.com/office/drawing/2012/chart" uri="{CE6537A1-D6FC-4f65-9D91-7224C49458BB}">
                  <c15:layout>
                    <c:manualLayout>
                      <c:w val="7.1210299749488906E-2"/>
                      <c:h val="0.10417182816389392"/>
                    </c:manualLayout>
                  </c15:layout>
                </c:ext>
                <c:ext xmlns:c16="http://schemas.microsoft.com/office/drawing/2014/chart" uri="{C3380CC4-5D6E-409C-BE32-E72D297353CC}">
                  <c16:uniqueId val="{00000008-AAE1-4481-9A55-95CC2BD7A257}"/>
                </c:ext>
              </c:extLst>
            </c:dLbl>
            <c:dLbl>
              <c:idx val="3"/>
              <c:layout>
                <c:manualLayout>
                  <c:x val="-7.0776928418469026E-2"/>
                  <c:y val="-0.173840263128867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67821321276E-2"/>
                  <c:y val="-0.17016383612548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18494722115870338"/>
                  <c:y val="-0.1347645959660120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4368553680689101E-2"/>
                      <c:h val="0.12812472685232379"/>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Ref>
              <c:f>('1.Summary'!$BG$21,'1.Summary'!$BG$24:$BG$25,'1.Summary'!$BG$27:$BG$30)</c:f>
              <c:numCache>
                <c:formatCode>#0.0%;[Red]\-#0.0%</c:formatCode>
                <c:ptCount val="7"/>
                <c:pt idx="0">
                  <c:v>0.91300726966819423</c:v>
                </c:pt>
                <c:pt idx="1">
                  <c:v>2.6303892276745507E-2</c:v>
                </c:pt>
                <c:pt idx="2">
                  <c:v>1.5194091722223944E-2</c:v>
                </c:pt>
                <c:pt idx="3">
                  <c:v>4.0632586647967761E-2</c:v>
                </c:pt>
                <c:pt idx="4">
                  <c:v>2.6848394627009315E-3</c:v>
                </c:pt>
                <c:pt idx="5">
                  <c:v>1.8811375959317828E-3</c:v>
                </c:pt>
                <c:pt idx="6" formatCode="#0.00%;[Red]\-#0.00%">
                  <c:v>2.9618262623583161E-4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   in FY2022</c:v>
          </c:tx>
          <c:spPr>
            <a:noFill/>
          </c:spPr>
          <c:dPt>
            <c:idx val="0"/>
            <c:bubble3D val="0"/>
            <c:spPr>
              <a:noFill/>
              <a:ln>
                <a:noFill/>
              </a:ln>
              <a:effectLst/>
            </c:spPr>
            <c:extLst>
              <c:ext xmlns:c16="http://schemas.microsoft.com/office/drawing/2014/chart" uri="{C3380CC4-5D6E-409C-BE32-E72D297353CC}">
                <c16:uniqueId val="{00000000-F593-4A7F-9CDA-AF430FE2868C}"/>
              </c:ext>
            </c:extLst>
          </c:dPt>
          <c:dLbls>
            <c:dLbl>
              <c:idx val="0"/>
              <c:layout>
                <c:manualLayout>
                  <c:x val="-2.9260912830901716E-3"/>
                  <c:y val="-0.1248264593621414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Lit>
              <c:formatCode>###.0"Mt"</c:formatCode>
              <c:ptCount val="1"/>
              <c:pt idx="0">
                <c:v>17.3</c:v>
              </c:pt>
            </c:numLit>
          </c:val>
          <c:extLst>
            <c:ext xmlns:c16="http://schemas.microsoft.com/office/drawing/2014/chart" uri="{C3380CC4-5D6E-409C-BE32-E72D297353CC}">
              <c16:uniqueId val="{00000001-F593-4A7F-9CDA-AF430FE2868C}"/>
            </c:ext>
          </c:extLst>
        </c:ser>
        <c:ser>
          <c:idx val="0"/>
          <c:order val="1"/>
          <c:tx>
            <c:strRef>
              <c:f>'7.N2O'!$BG$29</c:f>
              <c:strCache>
                <c:ptCount val="1"/>
                <c:pt idx="0">
                  <c:v>2022</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F593-4A7F-9CDA-AF430FE2868C}"/>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F593-4A7F-9CDA-AF430FE2868C}"/>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F593-4A7F-9CDA-AF430FE2868C}"/>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F593-4A7F-9CDA-AF430FE2868C}"/>
              </c:ext>
            </c:extLst>
          </c:dPt>
          <c:dLbls>
            <c:dLbl>
              <c:idx val="0"/>
              <c:layout>
                <c:manualLayout>
                  <c:x val="0.20257811010803284"/>
                  <c:y val="0.2252213773240534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976580953551814"/>
                      <c:h val="0.32918394792295713"/>
                    </c:manualLayout>
                  </c15:layout>
                </c:ext>
                <c:ext xmlns:c16="http://schemas.microsoft.com/office/drawing/2014/chart" uri="{C3380CC4-5D6E-409C-BE32-E72D297353CC}">
                  <c16:uniqueId val="{00000003-F593-4A7F-9CDA-AF430FE2868C}"/>
                </c:ext>
              </c:extLst>
            </c:dLbl>
            <c:dLbl>
              <c:idx val="1"/>
              <c:layout>
                <c:manualLayout>
                  <c:x val="-0.23378178937749194"/>
                  <c:y val="0.11594133409117828"/>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692395723968751"/>
                      <c:h val="0.2544162697450843"/>
                    </c:manualLayout>
                  </c15:layout>
                </c:ext>
                <c:ext xmlns:c16="http://schemas.microsoft.com/office/drawing/2014/chart" uri="{C3380CC4-5D6E-409C-BE32-E72D297353CC}">
                  <c16:uniqueId val="{00000005-F593-4A7F-9CDA-AF430FE2868C}"/>
                </c:ext>
              </c:extLst>
            </c:dLbl>
            <c:dLbl>
              <c:idx val="2"/>
              <c:layout>
                <c:manualLayout>
                  <c:x val="-0.29205825233803617"/>
                  <c:y val="-7.8889282310144488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002971995598628"/>
                      <c:h val="0.31224212343486712"/>
                    </c:manualLayout>
                  </c15:layout>
                </c:ext>
                <c:ext xmlns:c16="http://schemas.microsoft.com/office/drawing/2014/chart" uri="{C3380CC4-5D6E-409C-BE32-E72D297353CC}">
                  <c16:uniqueId val="{00000007-F593-4A7F-9CDA-AF430FE2868C}"/>
                </c:ext>
              </c:extLst>
            </c:dLbl>
            <c:dLbl>
              <c:idx val="3"/>
              <c:layout>
                <c:manualLayout>
                  <c:x val="0.2921176533974934"/>
                  <c:y val="-0.12594694931882447"/>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28603715125751"/>
                      <c:h val="0.23212743154015308"/>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F593-4A7F-9CDA-AF430FE2868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Ref>
              <c:f>('7.N2O'!$BG$32,'7.N2O'!$BG$30,'7.N2O'!$BG$33,'7.N2O'!$BG$31)</c:f>
              <c:numCache>
                <c:formatCode>0.0%</c:formatCode>
                <c:ptCount val="4"/>
                <c:pt idx="0">
                  <c:v>0.50025458054769867</c:v>
                </c:pt>
                <c:pt idx="1">
                  <c:v>0.25044971564392315</c:v>
                </c:pt>
                <c:pt idx="2">
                  <c:v>0.2005779729537685</c:v>
                </c:pt>
                <c:pt idx="3">
                  <c:v>4.8717730854609648E-2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2013年度</c:v>
          </c:tx>
          <c:spPr>
            <a:noFill/>
          </c:spPr>
          <c:dPt>
            <c:idx val="0"/>
            <c:bubble3D val="0"/>
            <c:spPr>
              <a:noFill/>
              <a:ln>
                <a:noFill/>
              </a:ln>
              <a:effectLst/>
            </c:spPr>
            <c:extLst>
              <c:ext xmlns:c16="http://schemas.microsoft.com/office/drawing/2014/chart" uri="{C3380CC4-5D6E-409C-BE32-E72D297353CC}">
                <c16:uniqueId val="{00000000-63F7-4D62-A049-E00105A92418}"/>
              </c:ext>
            </c:extLst>
          </c:dPt>
          <c:dLbls>
            <c:dLbl>
              <c:idx val="0"/>
              <c:layout>
                <c:manualLayout>
                  <c:x val="3.0428772815997864E-4"/>
                  <c:y val="-0.1155956703238194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6861650865"/>
                      <c:h val="0.15310652930357202"/>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Lit>
          </c:cat>
          <c:val>
            <c:numLit>
              <c:formatCode>#,##0"万トン"</c:formatCode>
              <c:ptCount val="1"/>
              <c:pt idx="0">
                <c:v>1990</c:v>
              </c:pt>
            </c:numLit>
          </c:val>
          <c:extLst>
            <c:ext xmlns:c16="http://schemas.microsoft.com/office/drawing/2014/chart" uri="{C3380CC4-5D6E-409C-BE32-E72D297353CC}">
              <c16:uniqueId val="{00000001-63F7-4D62-A049-E00105A92418}"/>
            </c:ext>
          </c:extLst>
        </c:ser>
        <c:ser>
          <c:idx val="0"/>
          <c:order val="1"/>
          <c:tx>
            <c:strRef>
              <c:f>'7.N2O'!$AX$29</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3F7-4D62-A049-E00105A92418}"/>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3F7-4D62-A049-E00105A92418}"/>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3F7-4D62-A049-E00105A92418}"/>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3F7-4D62-A049-E00105A92418}"/>
              </c:ext>
            </c:extLst>
          </c:dPt>
          <c:dLbls>
            <c:dLbl>
              <c:idx val="0"/>
              <c:layout>
                <c:manualLayout>
                  <c:x val="0.17646358144130941"/>
                  <c:y val="0.256420031215110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499210742251162"/>
                      <c:h val="0.2349928228029802"/>
                    </c:manualLayout>
                  </c15:layout>
                </c:ext>
                <c:ext xmlns:c16="http://schemas.microsoft.com/office/drawing/2014/chart" uri="{C3380CC4-5D6E-409C-BE32-E72D297353CC}">
                  <c16:uniqueId val="{00000003-63F7-4D62-A049-E00105A92418}"/>
                </c:ext>
              </c:extLst>
            </c:dLbl>
            <c:dLbl>
              <c:idx val="1"/>
              <c:layout>
                <c:manualLayout>
                  <c:x val="-0.21997746127867393"/>
                  <c:y val="6.7626421005253221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23401606618755"/>
                      <c:h val="0.27965545132337105"/>
                    </c:manualLayout>
                  </c15:layout>
                </c:ext>
                <c:ext xmlns:c16="http://schemas.microsoft.com/office/drawing/2014/chart" uri="{C3380CC4-5D6E-409C-BE32-E72D297353CC}">
                  <c16:uniqueId val="{00000005-63F7-4D62-A049-E00105A92418}"/>
                </c:ext>
              </c:extLst>
            </c:dLbl>
            <c:dLbl>
              <c:idx val="2"/>
              <c:layout>
                <c:manualLayout>
                  <c:x val="-0.18955003928331635"/>
                  <c:y val="-7.725597530132838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02707213935535"/>
                      <c:h val="0.17648129371824375"/>
                    </c:manualLayout>
                  </c15:layout>
                </c:ext>
                <c:ext xmlns:c16="http://schemas.microsoft.com/office/drawing/2014/chart" uri="{C3380CC4-5D6E-409C-BE32-E72D297353CC}">
                  <c16:uniqueId val="{00000007-63F7-4D62-A049-E00105A92418}"/>
                </c:ext>
              </c:extLst>
            </c:dLbl>
            <c:dLbl>
              <c:idx val="3"/>
              <c:layout>
                <c:manualLayout>
                  <c:x val="0.29599653923731201"/>
                  <c:y val="-9.9161521110073134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675965857797017"/>
                      <c:h val="0.21540401884662147"/>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3F7-4D62-A049-E00105A9241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Lit>
          </c:cat>
          <c:val>
            <c:numRef>
              <c:f>('7.N2O'!$AX$32,'7.N2O'!$AX$30,'7.N2O'!$AX$33,'7.N2O'!$AX$31)</c:f>
              <c:numCache>
                <c:formatCode>0.0%</c:formatCode>
                <c:ptCount val="4"/>
                <c:pt idx="0">
                  <c:v>0.44750465978878345</c:v>
                </c:pt>
                <c:pt idx="1">
                  <c:v>0.27922495408408787</c:v>
                </c:pt>
                <c:pt idx="2">
                  <c:v>0.20096730966044599</c:v>
                </c:pt>
                <c:pt idx="3">
                  <c:v>7.2303076466682631E-2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2022年度</c:v>
          </c:tx>
          <c:spPr>
            <a:noFill/>
          </c:spPr>
          <c:dPt>
            <c:idx val="0"/>
            <c:bubble3D val="0"/>
            <c:spPr>
              <a:noFill/>
              <a:ln>
                <a:noFill/>
              </a:ln>
              <a:effectLst/>
            </c:spPr>
            <c:extLst>
              <c:ext xmlns:c16="http://schemas.microsoft.com/office/drawing/2014/chart" uri="{C3380CC4-5D6E-409C-BE32-E72D297353CC}">
                <c16:uniqueId val="{00000000-36A1-4C8D-B80A-E7601080BBA7}"/>
              </c:ext>
            </c:extLst>
          </c:dPt>
          <c:dLbls>
            <c:dLbl>
              <c:idx val="0"/>
              <c:layout>
                <c:manualLayout>
                  <c:x val="5.3518018839320489E-3"/>
                  <c:y val="-0.1124630444090851"/>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687427281"/>
                      <c:h val="0.15374812910645277"/>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Lit>
          </c:cat>
          <c:val>
            <c:numLit>
              <c:formatCode>#,##0"万トン"</c:formatCode>
              <c:ptCount val="1"/>
              <c:pt idx="0">
                <c:v>1730</c:v>
              </c:pt>
            </c:numLit>
          </c:val>
          <c:extLst>
            <c:ext xmlns:c16="http://schemas.microsoft.com/office/drawing/2014/chart" uri="{C3380CC4-5D6E-409C-BE32-E72D297353CC}">
              <c16:uniqueId val="{00000001-36A1-4C8D-B80A-E7601080BBA7}"/>
            </c:ext>
          </c:extLst>
        </c:ser>
        <c:ser>
          <c:idx val="0"/>
          <c:order val="1"/>
          <c:tx>
            <c:strRef>
              <c:f>'7.N2O'!$BG$29</c:f>
              <c:strCache>
                <c:ptCount val="1"/>
                <c:pt idx="0">
                  <c:v>2022</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36A1-4C8D-B80A-E7601080BBA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36A1-4C8D-B80A-E7601080BBA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36A1-4C8D-B80A-E7601080BBA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36A1-4C8D-B80A-E7601080BBA7}"/>
              </c:ext>
            </c:extLst>
          </c:dPt>
          <c:dLbls>
            <c:dLbl>
              <c:idx val="0"/>
              <c:layout>
                <c:manualLayout>
                  <c:x val="0.18838739204798835"/>
                  <c:y val="0.2145949690499183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5898693695"/>
                      <c:h val="0.25011209989969391"/>
                    </c:manualLayout>
                  </c15:layout>
                </c:ext>
                <c:ext xmlns:c16="http://schemas.microsoft.com/office/drawing/2014/chart" uri="{C3380CC4-5D6E-409C-BE32-E72D297353CC}">
                  <c16:uniqueId val="{00000003-36A1-4C8D-B80A-E7601080BBA7}"/>
                </c:ext>
              </c:extLst>
            </c:dLbl>
            <c:dLbl>
              <c:idx val="1"/>
              <c:layout>
                <c:manualLayout>
                  <c:x val="-0.2037677622373586"/>
                  <c:y val="6.506938455004901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479772159867011"/>
                      <c:h val="0.24196639449552246"/>
                    </c:manualLayout>
                  </c15:layout>
                </c:ext>
                <c:ext xmlns:c16="http://schemas.microsoft.com/office/drawing/2014/chart" uri="{C3380CC4-5D6E-409C-BE32-E72D297353CC}">
                  <c16:uniqueId val="{00000005-36A1-4C8D-B80A-E7601080BBA7}"/>
                </c:ext>
              </c:extLst>
            </c:dLbl>
            <c:dLbl>
              <c:idx val="2"/>
              <c:layout>
                <c:manualLayout>
                  <c:x val="-0.18185563253896606"/>
                  <c:y val="-7.303921511386897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453286962007417"/>
                      <c:h val="0.21601621478340782"/>
                    </c:manualLayout>
                  </c15:layout>
                </c:ext>
                <c:ext xmlns:c16="http://schemas.microsoft.com/office/drawing/2014/chart" uri="{C3380CC4-5D6E-409C-BE32-E72D297353CC}">
                  <c16:uniqueId val="{00000007-36A1-4C8D-B80A-E7601080BBA7}"/>
                </c:ext>
              </c:extLst>
            </c:dLbl>
            <c:dLbl>
              <c:idx val="3"/>
              <c:layout>
                <c:manualLayout>
                  <c:x val="0.28375590744950457"/>
                  <c:y val="-0.1152144669591384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483774908150372"/>
                      <c:h val="0.1577740383395766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6A1-4C8D-B80A-E7601080BBA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Lit>
          </c:cat>
          <c:val>
            <c:numRef>
              <c:f>('7.N2O'!$BG$32,'7.N2O'!$BG$30,'7.N2O'!$BG$33,'7.N2O'!$BG$31)</c:f>
              <c:numCache>
                <c:formatCode>0.0%</c:formatCode>
                <c:ptCount val="4"/>
                <c:pt idx="0">
                  <c:v>0.50025458054769867</c:v>
                </c:pt>
                <c:pt idx="1">
                  <c:v>0.25044971564392315</c:v>
                </c:pt>
                <c:pt idx="2">
                  <c:v>0.2005779729537685</c:v>
                </c:pt>
                <c:pt idx="3">
                  <c:v>4.8717730854609648E-2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  in CY2013</c:v>
          </c:tx>
          <c:spPr>
            <a:noFill/>
          </c:spPr>
          <c:dPt>
            <c:idx val="0"/>
            <c:bubble3D val="0"/>
            <c:spPr>
              <a:noFill/>
              <a:ln>
                <a:noFill/>
              </a:ln>
              <a:effectLst/>
            </c:spPr>
            <c:extLst>
              <c:ext xmlns:c16="http://schemas.microsoft.com/office/drawing/2014/chart" uri="{C3380CC4-5D6E-409C-BE32-E72D297353CC}">
                <c16:uniqueId val="{00000000-DCA4-4593-B2B1-616AEB980D0D}"/>
              </c:ext>
            </c:extLst>
          </c:dPt>
          <c:dLbls>
            <c:dLbl>
              <c:idx val="0"/>
              <c:layout>
                <c:manualLayout>
                  <c:x val="-2.9981644365606368E-3"/>
                  <c:y val="-0.1154470635449514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'8.F-gas'!$Y$32:$Y$34</c:f>
              <c:strCache>
                <c:ptCount val="3"/>
                <c:pt idx="0">
                  <c:v>Semiconductor</c:v>
                </c:pt>
                <c:pt idx="1">
                  <c:v>Fugitive emissions from NF3 manufacturing</c:v>
                </c:pt>
                <c:pt idx="2">
                  <c:v>Liquid Crystals</c:v>
                </c:pt>
              </c:strCache>
            </c:strRef>
          </c:cat>
          <c:val>
            <c:numLit>
              <c:formatCode>###.0"Mt"</c:formatCode>
              <c:ptCount val="1"/>
              <c:pt idx="0">
                <c:v>1.5</c:v>
              </c:pt>
            </c:numLit>
          </c:val>
          <c:extLst>
            <c:ext xmlns:c16="http://schemas.microsoft.com/office/drawing/2014/chart" uri="{C3380CC4-5D6E-409C-BE32-E72D297353CC}">
              <c16:uniqueId val="{00000001-DCA4-4593-B2B1-616AEB980D0D}"/>
            </c:ext>
          </c:extLst>
        </c:ser>
        <c:ser>
          <c:idx val="0"/>
          <c:order val="1"/>
          <c:tx>
            <c:strRef>
              <c:f>'8.F-gas'!$AX$39</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DCA4-4593-B2B1-616AEB980D0D}"/>
              </c:ext>
            </c:extLst>
          </c:dPt>
          <c:dPt>
            <c:idx val="1"/>
            <c:bubble3D val="0"/>
            <c:spPr>
              <a:solidFill>
                <a:schemeClr val="accent4"/>
              </a:solidFill>
              <a:ln>
                <a:noFill/>
              </a:ln>
              <a:effectLst/>
            </c:spPr>
            <c:extLst>
              <c:ext xmlns:c16="http://schemas.microsoft.com/office/drawing/2014/chart" uri="{C3380CC4-5D6E-409C-BE32-E72D297353CC}">
                <c16:uniqueId val="{00000005-DCA4-4593-B2B1-616AEB980D0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DCA4-4593-B2B1-616AEB980D0D}"/>
              </c:ext>
            </c:extLst>
          </c:dPt>
          <c:dLbls>
            <c:dLbl>
              <c:idx val="0"/>
              <c:layout>
                <c:manualLayout>
                  <c:x val="0.23764190282469608"/>
                  <c:y val="-8.037446332962594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58589837588"/>
                      <c:h val="0.19480136545976051"/>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'8.F-gas'!$Y$32:$Y$34</c:f>
              <c:strCache>
                <c:ptCount val="3"/>
                <c:pt idx="0">
                  <c:v>Semiconductor</c:v>
                </c:pt>
                <c:pt idx="1">
                  <c:v>Fugitive emissions from NF3 manufacturing</c:v>
                </c:pt>
                <c:pt idx="2">
                  <c:v>Liquid Crystals</c:v>
                </c:pt>
              </c:strCache>
            </c:strRef>
          </c:cat>
          <c:val>
            <c:numRef>
              <c:f>'8.F-gas'!$AX$67:$AX$69</c:f>
              <c:numCache>
                <c:formatCode>0.0%</c:formatCode>
                <c:ptCount val="3"/>
                <c:pt idx="0">
                  <c:v>6.197727033260312E-2</c:v>
                </c:pt>
                <c:pt idx="1">
                  <c:v>0.92471823196016323</c:v>
                </c:pt>
                <c:pt idx="2">
                  <c:v>1.3304497707233631E-2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  in CY2022</c:v>
          </c:tx>
          <c:spPr>
            <a:noFill/>
          </c:spPr>
          <c:dPt>
            <c:idx val="0"/>
            <c:bubble3D val="0"/>
            <c:spPr>
              <a:noFill/>
              <a:ln>
                <a:noFill/>
              </a:ln>
              <a:effectLst/>
            </c:spPr>
            <c:extLst>
              <c:ext xmlns:c16="http://schemas.microsoft.com/office/drawing/2014/chart" uri="{C3380CC4-5D6E-409C-BE32-E72D297353CC}">
                <c16:uniqueId val="{00000000-18E0-41DC-B83A-AB8F0BA7622D}"/>
              </c:ext>
            </c:extLst>
          </c:dPt>
          <c:dLbls>
            <c:dLbl>
              <c:idx val="0"/>
              <c:layout>
                <c:manualLayout>
                  <c:x val="-3.3660287137470758E-3"/>
                  <c:y val="-0.1002471669020064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745823298098682"/>
                      <c:h val="0.14226271237188737"/>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'8.F-gas'!$Y$32:$Y$34</c:f>
              <c:strCache>
                <c:ptCount val="3"/>
                <c:pt idx="0">
                  <c:v>Semiconductor</c:v>
                </c:pt>
                <c:pt idx="1">
                  <c:v>Fugitive emissions from NF3 manufacturing</c:v>
                </c:pt>
                <c:pt idx="2">
                  <c:v>Liquid Crystals</c:v>
                </c:pt>
              </c:strCache>
            </c:strRef>
          </c:cat>
          <c:val>
            <c:numLit>
              <c:formatCode>#,##0.00_ "Mt"</c:formatCode>
              <c:ptCount val="1"/>
              <c:pt idx="0">
                <c:v>0.34</c:v>
              </c:pt>
            </c:numLit>
          </c:val>
          <c:extLst>
            <c:ext xmlns:c16="http://schemas.microsoft.com/office/drawing/2014/chart" uri="{C3380CC4-5D6E-409C-BE32-E72D297353CC}">
              <c16:uniqueId val="{00000001-18E0-41DC-B83A-AB8F0BA7622D}"/>
            </c:ext>
          </c:extLst>
        </c:ser>
        <c:ser>
          <c:idx val="0"/>
          <c:order val="1"/>
          <c:tx>
            <c:strRef>
              <c:f>'8.F-gas'!$BG$39</c:f>
              <c:strCache>
                <c:ptCount val="1"/>
                <c:pt idx="0">
                  <c:v>2022</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8E0-41DC-B83A-AB8F0BA7622D}"/>
              </c:ext>
            </c:extLst>
          </c:dPt>
          <c:dPt>
            <c:idx val="1"/>
            <c:bubble3D val="0"/>
            <c:spPr>
              <a:solidFill>
                <a:schemeClr val="accent4"/>
              </a:solidFill>
              <a:ln>
                <a:noFill/>
              </a:ln>
              <a:effectLst/>
            </c:spPr>
            <c:extLst>
              <c:ext xmlns:c16="http://schemas.microsoft.com/office/drawing/2014/chart" uri="{C3380CC4-5D6E-409C-BE32-E72D297353CC}">
                <c16:uniqueId val="{00000005-18E0-41DC-B83A-AB8F0BA7622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8E0-41DC-B83A-AB8F0BA7622D}"/>
              </c:ext>
            </c:extLst>
          </c:dPt>
          <c:dLbls>
            <c:dLbl>
              <c:idx val="0"/>
              <c:layout>
                <c:manualLayout>
                  <c:x val="0.17741091210221174"/>
                  <c:y val="0.159957020964151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6752495378"/>
                      <c:h val="0.19183796263271119"/>
                    </c:manualLayout>
                  </c15:layout>
                </c:ext>
                <c:ext xmlns:c16="http://schemas.microsoft.com/office/drawing/2014/chart" uri="{C3380CC4-5D6E-409C-BE32-E72D297353CC}">
                  <c16:uniqueId val="{00000003-18E0-41DC-B83A-AB8F0BA7622D}"/>
                </c:ext>
              </c:extLst>
            </c:dLbl>
            <c:dLbl>
              <c:idx val="1"/>
              <c:layout>
                <c:manualLayout>
                  <c:x val="-0.27353605093258343"/>
                  <c:y val="-4.920402276084798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'8.F-gas'!$Y$32:$Y$34</c:f>
              <c:strCache>
                <c:ptCount val="3"/>
                <c:pt idx="0">
                  <c:v>Semiconductor</c:v>
                </c:pt>
                <c:pt idx="1">
                  <c:v>Fugitive emissions from NF3 manufacturing</c:v>
                </c:pt>
                <c:pt idx="2">
                  <c:v>Liquid Crystals</c:v>
                </c:pt>
              </c:strCache>
            </c:strRef>
          </c:cat>
          <c:val>
            <c:numRef>
              <c:f>'8.F-gas'!$BG$67:$BG$69</c:f>
              <c:numCache>
                <c:formatCode>0.0%</c:formatCode>
                <c:ptCount val="3"/>
                <c:pt idx="0">
                  <c:v>0.90136084485542456</c:v>
                </c:pt>
                <c:pt idx="1">
                  <c:v>5.6969454123799924E-2</c:v>
                </c:pt>
                <c:pt idx="2">
                  <c:v>4.166970102077551E-2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31FC-4CB2-894A-DC5C192DE76F}"/>
              </c:ext>
            </c:extLst>
          </c:dPt>
          <c:dLbls>
            <c:dLbl>
              <c:idx val="0"/>
              <c:layout>
                <c:manualLayout>
                  <c:x val="7.9300477737721947E-3"/>
                  <c:y val="-0.10914068177013933"/>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'8.F-gas'!$V$32:$V$34</c:f>
              <c:strCache>
                <c:ptCount val="3"/>
                <c:pt idx="0">
                  <c:v>半導体</c:v>
                </c:pt>
                <c:pt idx="1">
                  <c:v>NF3の製造時の漏出</c:v>
                </c:pt>
                <c:pt idx="2">
                  <c:v>液晶</c:v>
                </c:pt>
              </c:strCache>
            </c:strRef>
          </c:cat>
          <c:val>
            <c:numLit>
              <c:formatCode>#,##0"万トン"</c:formatCode>
              <c:ptCount val="1"/>
              <c:pt idx="0">
                <c:v>150</c:v>
              </c:pt>
            </c:numLit>
          </c:val>
          <c:extLst>
            <c:ext xmlns:c16="http://schemas.microsoft.com/office/drawing/2014/chart" uri="{C3380CC4-5D6E-409C-BE32-E72D297353CC}">
              <c16:uniqueId val="{00000001-31FC-4CB2-894A-DC5C192DE76F}"/>
            </c:ext>
          </c:extLst>
        </c:ser>
        <c:ser>
          <c:idx val="0"/>
          <c:order val="1"/>
          <c:tx>
            <c:strRef>
              <c:f>'8.F-gas'!$AX$39</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31FC-4CB2-894A-DC5C192DE76F}"/>
              </c:ext>
            </c:extLst>
          </c:dPt>
          <c:dPt>
            <c:idx val="1"/>
            <c:bubble3D val="0"/>
            <c:spPr>
              <a:solidFill>
                <a:schemeClr val="accent4"/>
              </a:solidFill>
              <a:ln>
                <a:noFill/>
              </a:ln>
              <a:effectLst/>
            </c:spPr>
            <c:extLst>
              <c:ext xmlns:c16="http://schemas.microsoft.com/office/drawing/2014/chart" uri="{C3380CC4-5D6E-409C-BE32-E72D297353CC}">
                <c16:uniqueId val="{00000005-31FC-4CB2-894A-DC5C192DE76F}"/>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31FC-4CB2-894A-DC5C192DE76F}"/>
              </c:ext>
            </c:extLst>
          </c:dPt>
          <c:dLbls>
            <c:dLbl>
              <c:idx val="0"/>
              <c:layout>
                <c:manualLayout>
                  <c:x val="0.10356503456113653"/>
                  <c:y val="-0.13105507733972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03068336151691"/>
                      <c:h val="9.7907502520326664E-2"/>
                    </c:manualLayout>
                  </c15:layout>
                </c:ext>
                <c:ext xmlns:c16="http://schemas.microsoft.com/office/drawing/2014/chart" uri="{C3380CC4-5D6E-409C-BE32-E72D297353CC}">
                  <c16:uniqueId val="{00000003-31FC-4CB2-894A-DC5C192DE76F}"/>
                </c:ext>
              </c:extLst>
            </c:dLbl>
            <c:dLbl>
              <c:idx val="1"/>
              <c:layout>
                <c:manualLayout>
                  <c:x val="-0.20230310984079936"/>
                  <c:y val="9.885044790545910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088522270591786"/>
                      <c:h val="9.3345025262919282E-2"/>
                    </c:manualLayout>
                  </c15:layout>
                </c:ext>
                <c:ext xmlns:c16="http://schemas.microsoft.com/office/drawing/2014/chart" uri="{C3380CC4-5D6E-409C-BE32-E72D297353CC}">
                  <c16:uniqueId val="{00000005-31FC-4CB2-894A-DC5C192DE76F}"/>
                </c:ext>
              </c:extLst>
            </c:dLbl>
            <c:dLbl>
              <c:idx val="2"/>
              <c:layout>
                <c:manualLayout>
                  <c:x val="-0.10144361912956221"/>
                  <c:y val="-0.123490279592214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932124239748345"/>
                      <c:h val="9.5873345383179112E-2"/>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'8.F-gas'!$V$32:$V$34</c:f>
              <c:strCache>
                <c:ptCount val="3"/>
                <c:pt idx="0">
                  <c:v>半導体</c:v>
                </c:pt>
                <c:pt idx="1">
                  <c:v>NF3の製造時の漏出</c:v>
                </c:pt>
                <c:pt idx="2">
                  <c:v>液晶</c:v>
                </c:pt>
              </c:strCache>
            </c:strRef>
          </c:cat>
          <c:val>
            <c:numRef>
              <c:f>'8.F-gas'!$AX$67:$AX$69</c:f>
              <c:numCache>
                <c:formatCode>0.0%</c:formatCode>
                <c:ptCount val="3"/>
                <c:pt idx="0">
                  <c:v>6.197727033260312E-2</c:v>
                </c:pt>
                <c:pt idx="1">
                  <c:v>0.92471823196016323</c:v>
                </c:pt>
                <c:pt idx="2">
                  <c:v>1.3304497707233631E-2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2022年</c:v>
          </c:tx>
          <c:dPt>
            <c:idx val="0"/>
            <c:bubble3D val="0"/>
            <c:spPr>
              <a:noFill/>
              <a:ln>
                <a:noFill/>
              </a:ln>
              <a:effectLst/>
            </c:spPr>
            <c:extLst>
              <c:ext xmlns:c16="http://schemas.microsoft.com/office/drawing/2014/chart" uri="{C3380CC4-5D6E-409C-BE32-E72D297353CC}">
                <c16:uniqueId val="{00000000-1F52-48A8-B8D1-64A4B42A1650}"/>
              </c:ext>
            </c:extLst>
          </c:dPt>
          <c:dLbls>
            <c:dLbl>
              <c:idx val="0"/>
              <c:layout>
                <c:manualLayout>
                  <c:x val="7.9580333279158037E-3"/>
                  <c:y val="-0.10634601837269533"/>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'8.F-gas'!$V$32:$V$34</c:f>
              <c:strCache>
                <c:ptCount val="3"/>
                <c:pt idx="0">
                  <c:v>半導体</c:v>
                </c:pt>
                <c:pt idx="1">
                  <c:v>NF3の製造時の漏出</c:v>
                </c:pt>
                <c:pt idx="2">
                  <c:v>液晶</c:v>
                </c:pt>
              </c:strCache>
            </c:strRef>
          </c:cat>
          <c:val>
            <c:numLit>
              <c:formatCode>#,##0"万トン"</c:formatCode>
              <c:ptCount val="1"/>
              <c:pt idx="0">
                <c:v>33.6</c:v>
              </c:pt>
            </c:numLit>
          </c:val>
          <c:extLst>
            <c:ext xmlns:c16="http://schemas.microsoft.com/office/drawing/2014/chart" uri="{C3380CC4-5D6E-409C-BE32-E72D297353CC}">
              <c16:uniqueId val="{00000001-1F52-48A8-B8D1-64A4B42A1650}"/>
            </c:ext>
          </c:extLst>
        </c:ser>
        <c:ser>
          <c:idx val="0"/>
          <c:order val="1"/>
          <c:tx>
            <c:strRef>
              <c:f>'8.F-gas'!$BG$39</c:f>
              <c:strCache>
                <c:ptCount val="1"/>
                <c:pt idx="0">
                  <c:v>2022</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F52-48A8-B8D1-64A4B42A1650}"/>
              </c:ext>
            </c:extLst>
          </c:dPt>
          <c:dPt>
            <c:idx val="1"/>
            <c:bubble3D val="0"/>
            <c:spPr>
              <a:solidFill>
                <a:schemeClr val="accent4"/>
              </a:solidFill>
              <a:ln>
                <a:noFill/>
              </a:ln>
              <a:effectLst/>
            </c:spPr>
            <c:extLst>
              <c:ext xmlns:c16="http://schemas.microsoft.com/office/drawing/2014/chart" uri="{C3380CC4-5D6E-409C-BE32-E72D297353CC}">
                <c16:uniqueId val="{00000005-1F52-48A8-B8D1-64A4B42A1650}"/>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F52-48A8-B8D1-64A4B42A1650}"/>
              </c:ext>
            </c:extLst>
          </c:dPt>
          <c:dLbls>
            <c:dLbl>
              <c:idx val="0"/>
              <c:layout>
                <c:manualLayout>
                  <c:x val="0.13293073868217756"/>
                  <c:y val="0.108471351478056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31634294226765"/>
                      <c:h val="0.1191199458393026"/>
                    </c:manualLayout>
                  </c15:layout>
                </c:ext>
                <c:ext xmlns:c16="http://schemas.microsoft.com/office/drawing/2014/chart" uri="{C3380CC4-5D6E-409C-BE32-E72D297353CC}">
                  <c16:uniqueId val="{00000003-1F52-48A8-B8D1-64A4B42A1650}"/>
                </c:ext>
              </c:extLst>
            </c:dLbl>
            <c:dLbl>
              <c:idx val="1"/>
              <c:layout>
                <c:manualLayout>
                  <c:x val="-0.19256677244052522"/>
                  <c:y val="-8.06146581677695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363921989723371"/>
                      <c:h val="0.11455764078898908"/>
                    </c:manualLayout>
                  </c15:layout>
                </c:ext>
                <c:ext xmlns:c16="http://schemas.microsoft.com/office/drawing/2014/chart" uri="{C3380CC4-5D6E-409C-BE32-E72D297353CC}">
                  <c16:uniqueId val="{00000005-1F52-48A8-B8D1-64A4B42A1650}"/>
                </c:ext>
              </c:extLst>
            </c:dLbl>
            <c:dLbl>
              <c:idx val="2"/>
              <c:layout>
                <c:manualLayout>
                  <c:x val="-1.3460166564530814E-2"/>
                  <c:y val="-0.149554406164921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0535941769"/>
                      <c:h val="9.2893123621029472E-2"/>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'8.F-gas'!$V$32:$V$34</c:f>
              <c:strCache>
                <c:ptCount val="3"/>
                <c:pt idx="0">
                  <c:v>半導体</c:v>
                </c:pt>
                <c:pt idx="1">
                  <c:v>NF3の製造時の漏出</c:v>
                </c:pt>
                <c:pt idx="2">
                  <c:v>液晶</c:v>
                </c:pt>
              </c:strCache>
            </c:strRef>
          </c:cat>
          <c:val>
            <c:numRef>
              <c:f>'8.F-gas'!$BG$67:$BG$69</c:f>
              <c:numCache>
                <c:formatCode>0.0%</c:formatCode>
                <c:ptCount val="3"/>
                <c:pt idx="0">
                  <c:v>0.90136084485542456</c:v>
                </c:pt>
                <c:pt idx="1">
                  <c:v>5.6969454123799924E-2</c:v>
                </c:pt>
                <c:pt idx="2">
                  <c:v>4.166970102077551E-2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  in CY2013</c:v>
          </c:tx>
          <c:spPr>
            <a:noFill/>
          </c:spPr>
          <c:dPt>
            <c:idx val="0"/>
            <c:bubble3D val="0"/>
            <c:spPr>
              <a:noFill/>
              <a:ln>
                <a:noFill/>
              </a:ln>
              <a:effectLst/>
            </c:spPr>
            <c:extLst>
              <c:ext xmlns:c16="http://schemas.microsoft.com/office/drawing/2014/chart" uri="{C3380CC4-5D6E-409C-BE32-E72D297353CC}">
                <c16:uniqueId val="{00000000-B7DA-4A78-8D21-77B256E6BA44}"/>
              </c:ext>
            </c:extLst>
          </c:dPt>
          <c:dLbls>
            <c:dLbl>
              <c:idx val="0"/>
              <c:layout>
                <c:manualLayout>
                  <c:x val="7.8748171319459881E-3"/>
                  <c:y val="-0.101504896439686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'8.F-gas'!$Y$60:$Y$65</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Lit>
              <c:formatCode>###.0"Mt"</c:formatCode>
              <c:ptCount val="1"/>
              <c:pt idx="0">
                <c:v>2.2999999999999998</c:v>
              </c:pt>
            </c:numLit>
          </c:val>
          <c:extLst>
            <c:ext xmlns:c16="http://schemas.microsoft.com/office/drawing/2014/chart" uri="{C3380CC4-5D6E-409C-BE32-E72D297353CC}">
              <c16:uniqueId val="{00000001-B7DA-4A78-8D21-77B256E6BA44}"/>
            </c:ext>
          </c:extLst>
        </c:ser>
        <c:ser>
          <c:idx val="0"/>
          <c:order val="1"/>
          <c:tx>
            <c:strRef>
              <c:f>'8.F-gas'!$AX$39</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B7DA-4A78-8D21-77B256E6BA44}"/>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B7DA-4A78-8D21-77B256E6BA44}"/>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B7DA-4A78-8D21-77B256E6BA44}"/>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B7DA-4A78-8D21-77B256E6BA44}"/>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B7DA-4A78-8D21-77B256E6BA44}"/>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B7DA-4A78-8D21-77B256E6BA44}"/>
              </c:ext>
            </c:extLst>
          </c:dPt>
          <c:dLbls>
            <c:dLbl>
              <c:idx val="0"/>
              <c:layout>
                <c:manualLayout>
                  <c:x val="0.1513031028270436"/>
                  <c:y val="-8.70411292603323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6168518240999672"/>
                  <c:y val="0.128288607811792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9881573498"/>
                  <c:y val="-8.58486784052174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6390687527"/>
                      <c:h val="0.15916135505457932"/>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5448848492480338E-2"/>
                  <c:y val="-0.1565407594210048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38758451655"/>
                      <c:h val="0.1415544248005626"/>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delete val="1"/>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'8.F-gas'!$Y$60:$Y$65</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Ref>
              <c:f>'8.F-gas'!$AX$60:$AX$65</c:f>
              <c:numCache>
                <c:formatCode>0.0%</c:formatCode>
                <c:ptCount val="6"/>
                <c:pt idx="0">
                  <c:v>0.36476259646940379</c:v>
                </c:pt>
                <c:pt idx="1">
                  <c:v>0.29798495082342474</c:v>
                </c:pt>
                <c:pt idx="2">
                  <c:v>7.0122153567722764E-2</c:v>
                </c:pt>
                <c:pt idx="3">
                  <c:v>0.15173622738912038</c:v>
                </c:pt>
                <c:pt idx="4">
                  <c:v>7.4623048175952333E-2</c:v>
                </c:pt>
                <c:pt idx="5">
                  <c:v>4.0771023574375939E-2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  in CY2022</c:v>
          </c:tx>
          <c:spPr>
            <a:noFill/>
          </c:spPr>
          <c:dPt>
            <c:idx val="0"/>
            <c:bubble3D val="0"/>
            <c:spPr>
              <a:noFill/>
              <a:ln>
                <a:noFill/>
              </a:ln>
              <a:effectLst/>
            </c:spPr>
            <c:extLst>
              <c:ext xmlns:c16="http://schemas.microsoft.com/office/drawing/2014/chart" uri="{C3380CC4-5D6E-409C-BE32-E72D297353CC}">
                <c16:uniqueId val="{00000000-A50A-4937-9093-1AED2AC31F68}"/>
              </c:ext>
            </c:extLst>
          </c:dPt>
          <c:dLbls>
            <c:dLbl>
              <c:idx val="0"/>
              <c:layout>
                <c:manualLayout>
                  <c:x val="-3.9474863557455936E-3"/>
                  <c:y val="-9.6747351798947376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'8.F-gas'!$Y$60:$Y$65</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Lit>
              <c:formatCode>###.0"Mt"</c:formatCode>
              <c:ptCount val="1"/>
              <c:pt idx="0">
                <c:v>2.1</c:v>
              </c:pt>
            </c:numLit>
          </c:val>
          <c:extLst>
            <c:ext xmlns:c16="http://schemas.microsoft.com/office/drawing/2014/chart" uri="{C3380CC4-5D6E-409C-BE32-E72D297353CC}">
              <c16:uniqueId val="{00000001-A50A-4937-9093-1AED2AC31F68}"/>
            </c:ext>
          </c:extLst>
        </c:ser>
        <c:ser>
          <c:idx val="0"/>
          <c:order val="1"/>
          <c:tx>
            <c:strRef>
              <c:f>'8.F-gas'!$BG$39</c:f>
              <c:strCache>
                <c:ptCount val="1"/>
                <c:pt idx="0">
                  <c:v>2022</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A50A-4937-9093-1AED2AC31F6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A50A-4937-9093-1AED2AC31F6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A50A-4937-9093-1AED2AC31F6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A50A-4937-9093-1AED2AC31F6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A50A-4937-9093-1AED2AC31F6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A50A-4937-9093-1AED2AC31F68}"/>
              </c:ext>
            </c:extLst>
          </c:dPt>
          <c:dLbls>
            <c:dLbl>
              <c:idx val="0"/>
              <c:layout>
                <c:manualLayout>
                  <c:x val="0.16097353958452684"/>
                  <c:y val="-4.2849464017659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'8.F-gas'!$Y$60:$Y$65</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Ref>
              <c:f>'8.F-gas'!$BG$60:$BG$65</c:f>
              <c:numCache>
                <c:formatCode>0.0%</c:formatCode>
                <c:ptCount val="6"/>
                <c:pt idx="0">
                  <c:v>0.38208098168911009</c:v>
                </c:pt>
                <c:pt idx="1">
                  <c:v>0.27200068123917137</c:v>
                </c:pt>
                <c:pt idx="2">
                  <c:v>0.13202535546645702</c:v>
                </c:pt>
                <c:pt idx="3">
                  <c:v>0.14000884216208059</c:v>
                </c:pt>
                <c:pt idx="4">
                  <c:v>5.8089506084210499E-2</c:v>
                </c:pt>
                <c:pt idx="5">
                  <c:v>1.579463335897047E-2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9044152266239298"/>
          <c:y val="0.22390303212943452"/>
          <c:w val="0.61215874565972217"/>
          <c:h val="0.58054410043347959"/>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273C-4DB9-BC3A-C0EF8312982C}"/>
              </c:ext>
            </c:extLst>
          </c:dPt>
          <c:dLbls>
            <c:dLbl>
              <c:idx val="0"/>
              <c:layout>
                <c:manualLayout>
                  <c:x val="5.4920218192574593E-3"/>
                  <c:y val="-0.10134149631952576"/>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マグネシウム製造</c:v>
                </c:pt>
                <c:pt idx="3">
                  <c:v>半導体</c:v>
                </c:pt>
                <c:pt idx="4">
                  <c:v>液晶</c:v>
                </c:pt>
                <c:pt idx="5">
                  <c:v>SF6 製造時の漏出</c:v>
                </c:pt>
              </c:strCache>
            </c:strRef>
          </c:cat>
          <c:val>
            <c:numLit>
              <c:formatCode>#,##0"万トン"</c:formatCode>
              <c:ptCount val="1"/>
              <c:pt idx="0">
                <c:v>230</c:v>
              </c:pt>
            </c:numLit>
          </c:val>
          <c:extLst>
            <c:ext xmlns:c16="http://schemas.microsoft.com/office/drawing/2014/chart" uri="{C3380CC4-5D6E-409C-BE32-E72D297353CC}">
              <c16:uniqueId val="{00000001-273C-4DB9-BC3A-C0EF8312982C}"/>
            </c:ext>
          </c:extLst>
        </c:ser>
        <c:ser>
          <c:idx val="0"/>
          <c:order val="1"/>
          <c:tx>
            <c:strRef>
              <c:f>'8.F-gas'!$AX$39</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273C-4DB9-BC3A-C0EF8312982C}"/>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273C-4DB9-BC3A-C0EF8312982C}"/>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273C-4DB9-BC3A-C0EF8312982C}"/>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273C-4DB9-BC3A-C0EF8312982C}"/>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273C-4DB9-BC3A-C0EF8312982C}"/>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273C-4DB9-BC3A-C0EF8312982C}"/>
              </c:ext>
            </c:extLst>
          </c:dPt>
          <c:dLbls>
            <c:dLbl>
              <c:idx val="0"/>
              <c:layout>
                <c:manualLayout>
                  <c:x val="0.15987306185898131"/>
                  <c:y val="-0.112816426414361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24611792054455989"/>
                  <c:y val="9.472849513689753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660656301286578"/>
                      <c:h val="0.15300886959923643"/>
                    </c:manualLayout>
                  </c15:layout>
                </c:ext>
                <c:ext xmlns:c16="http://schemas.microsoft.com/office/drawing/2014/chart" uri="{C3380CC4-5D6E-409C-BE32-E72D297353CC}">
                  <c16:uniqueId val="{00000005-273C-4DB9-BC3A-C0EF8312982C}"/>
                </c:ext>
              </c:extLst>
            </c:dLbl>
            <c:dLbl>
              <c:idx val="2"/>
              <c:layout>
                <c:manualLayout>
                  <c:x val="-0.21800702277259601"/>
                  <c:y val="5.336607834570068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23839893933544951"/>
                  <c:y val="-0.1110594275160910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24199951419427751"/>
                  <c:y val="-0.171878382604093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マグネシウム製造</c:v>
                </c:pt>
                <c:pt idx="3">
                  <c:v>半導体</c:v>
                </c:pt>
                <c:pt idx="4">
                  <c:v>液晶</c:v>
                </c:pt>
                <c:pt idx="5">
                  <c:v>SF6 製造時の漏出</c:v>
                </c:pt>
              </c:strCache>
            </c:strRef>
          </c:cat>
          <c:val>
            <c:numRef>
              <c:f>'8.F-gas'!$AX$60:$AX$65</c:f>
              <c:numCache>
                <c:formatCode>0.0%</c:formatCode>
                <c:ptCount val="6"/>
                <c:pt idx="0">
                  <c:v>0.36476259646940379</c:v>
                </c:pt>
                <c:pt idx="1">
                  <c:v>0.29798495082342474</c:v>
                </c:pt>
                <c:pt idx="2">
                  <c:v>7.0122153567722764E-2</c:v>
                </c:pt>
                <c:pt idx="3">
                  <c:v>0.15173622738912038</c:v>
                </c:pt>
                <c:pt idx="4">
                  <c:v>7.4623048175952333E-2</c:v>
                </c:pt>
                <c:pt idx="5">
                  <c:v>4.0771023574375939E-2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v>Non-Energy-related CO₂</c:v>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'1.Summary'!$AA$7:$BG$7</c:f>
              <c:numCache>
                <c:formatCode>#,##0.0_ </c:formatCode>
                <c:ptCount val="33"/>
                <c:pt idx="0">
                  <c:v>95.301599107270789</c:v>
                </c:pt>
                <c:pt idx="1">
                  <c:v>96.570398895985619</c:v>
                </c:pt>
                <c:pt idx="2">
                  <c:v>98.064018546208175</c:v>
                </c:pt>
                <c:pt idx="3">
                  <c:v>95.661656157128022</c:v>
                </c:pt>
                <c:pt idx="4">
                  <c:v>100.7746902148717</c:v>
                </c:pt>
                <c:pt idx="5">
                  <c:v>101.77783947774168</c:v>
                </c:pt>
                <c:pt idx="6">
                  <c:v>102.91546799981172</c:v>
                </c:pt>
                <c:pt idx="7">
                  <c:v>101.90902663799326</c:v>
                </c:pt>
                <c:pt idx="8">
                  <c:v>95.620946923686716</c:v>
                </c:pt>
                <c:pt idx="9">
                  <c:v>95.925890929587041</c:v>
                </c:pt>
                <c:pt idx="10">
                  <c:v>97.892842972514529</c:v>
                </c:pt>
                <c:pt idx="11">
                  <c:v>95.798494384781833</c:v>
                </c:pt>
                <c:pt idx="12">
                  <c:v>93.552338224315406</c:v>
                </c:pt>
                <c:pt idx="13">
                  <c:v>93.605556976805119</c:v>
                </c:pt>
                <c:pt idx="14">
                  <c:v>92.77577608746175</c:v>
                </c:pt>
                <c:pt idx="15">
                  <c:v>93.063116318009605</c:v>
                </c:pt>
                <c:pt idx="16">
                  <c:v>91.766506542196083</c:v>
                </c:pt>
                <c:pt idx="17">
                  <c:v>91.552649124312708</c:v>
                </c:pt>
                <c:pt idx="18">
                  <c:v>87.986001780007541</c:v>
                </c:pt>
                <c:pt idx="19">
                  <c:v>78.607189588591112</c:v>
                </c:pt>
                <c:pt idx="20">
                  <c:v>80.282499178900096</c:v>
                </c:pt>
                <c:pt idx="21">
                  <c:v>79.152583360443259</c:v>
                </c:pt>
                <c:pt idx="22">
                  <c:v>80.990359609102867</c:v>
                </c:pt>
                <c:pt idx="23">
                  <c:v>82.236001792866688</c:v>
                </c:pt>
                <c:pt idx="24">
                  <c:v>80.803051142642929</c:v>
                </c:pt>
                <c:pt idx="25">
                  <c:v>79.584796675606484</c:v>
                </c:pt>
                <c:pt idx="26">
                  <c:v>79.276973080254479</c:v>
                </c:pt>
                <c:pt idx="27">
                  <c:v>80.224777419561335</c:v>
                </c:pt>
                <c:pt idx="28">
                  <c:v>80.166301634523919</c:v>
                </c:pt>
                <c:pt idx="29">
                  <c:v>78.9581088610948</c:v>
                </c:pt>
                <c:pt idx="30">
                  <c:v>74.464535359536086</c:v>
                </c:pt>
                <c:pt idx="31">
                  <c:v>76.600069538850803</c:v>
                </c:pt>
                <c:pt idx="32">
                  <c:v>72.628592106972306</c:v>
                </c:pt>
              </c:numCache>
            </c:numRef>
          </c:val>
          <c:smooth val="0"/>
          <c:extLst>
            <c:ext xmlns:c16="http://schemas.microsoft.com/office/drawing/2014/chart" uri="{C3380CC4-5D6E-409C-BE32-E72D297353CC}">
              <c16:uniqueId val="{00000000-0811-4A83-8357-715E08DE9F80}"/>
            </c:ext>
          </c:extLst>
        </c:ser>
        <c:ser>
          <c:idx val="1"/>
          <c:order val="1"/>
          <c:tx>
            <c:v>CH₄</c:v>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'1.Summary'!$AA$8:$BG$8</c:f>
              <c:numCache>
                <c:formatCode>#,##0.0_ </c:formatCode>
                <c:ptCount val="33"/>
                <c:pt idx="0">
                  <c:v>49.814955605095797</c:v>
                </c:pt>
                <c:pt idx="1">
                  <c:v>49.0866139522183</c:v>
                </c:pt>
                <c:pt idx="2">
                  <c:v>49.01592217861068</c:v>
                </c:pt>
                <c:pt idx="3">
                  <c:v>48.013990608285511</c:v>
                </c:pt>
                <c:pt idx="4">
                  <c:v>48.055427717059629</c:v>
                </c:pt>
                <c:pt idx="5">
                  <c:v>46.726223281081317</c:v>
                </c:pt>
                <c:pt idx="6">
                  <c:v>45.309015395680227</c:v>
                </c:pt>
                <c:pt idx="7">
                  <c:v>44.782237334382152</c:v>
                </c:pt>
                <c:pt idx="8">
                  <c:v>42.889680231789256</c:v>
                </c:pt>
                <c:pt idx="9">
                  <c:v>42.46173265401751</c:v>
                </c:pt>
                <c:pt idx="10">
                  <c:v>41.738656354831029</c:v>
                </c:pt>
                <c:pt idx="11">
                  <c:v>40.428861649582771</c:v>
                </c:pt>
                <c:pt idx="12">
                  <c:v>39.510105831800686</c:v>
                </c:pt>
                <c:pt idx="13">
                  <c:v>38.501188425600901</c:v>
                </c:pt>
                <c:pt idx="14">
                  <c:v>38.158530821535926</c:v>
                </c:pt>
                <c:pt idx="15">
                  <c:v>38.150964602592651</c:v>
                </c:pt>
                <c:pt idx="16">
                  <c:v>37.518530089228392</c:v>
                </c:pt>
                <c:pt idx="17">
                  <c:v>36.834898261808675</c:v>
                </c:pt>
                <c:pt idx="18">
                  <c:v>35.943757864258735</c:v>
                </c:pt>
                <c:pt idx="19">
                  <c:v>35.336935330947206</c:v>
                </c:pt>
                <c:pt idx="20">
                  <c:v>34.830532752812871</c:v>
                </c:pt>
                <c:pt idx="21">
                  <c:v>33.469478691642649</c:v>
                </c:pt>
                <c:pt idx="22">
                  <c:v>32.732272843632884</c:v>
                </c:pt>
                <c:pt idx="23">
                  <c:v>32.660545588201032</c:v>
                </c:pt>
                <c:pt idx="24">
                  <c:v>32.097900562161222</c:v>
                </c:pt>
                <c:pt idx="25">
                  <c:v>31.682522171618857</c:v>
                </c:pt>
                <c:pt idx="26">
                  <c:v>31.63888496067143</c:v>
                </c:pt>
                <c:pt idx="27">
                  <c:v>31.433684346560849</c:v>
                </c:pt>
                <c:pt idx="28">
                  <c:v>30.926280621405425</c:v>
                </c:pt>
                <c:pt idx="29">
                  <c:v>30.639077969132178</c:v>
                </c:pt>
                <c:pt idx="30">
                  <c:v>30.404002455396775</c:v>
                </c:pt>
                <c:pt idx="31">
                  <c:v>30.377577259483981</c:v>
                </c:pt>
                <c:pt idx="32">
                  <c:v>29.866973521543581</c:v>
                </c:pt>
              </c:numCache>
            </c:numRef>
          </c:val>
          <c:smooth val="0"/>
          <c:extLst>
            <c:ext xmlns:c16="http://schemas.microsoft.com/office/drawing/2014/chart" uri="{C3380CC4-5D6E-409C-BE32-E72D297353CC}">
              <c16:uniqueId val="{00000001-0811-4A83-8357-715E08DE9F80}"/>
            </c:ext>
          </c:extLst>
        </c:ser>
        <c:ser>
          <c:idx val="2"/>
          <c:order val="2"/>
          <c:tx>
            <c:v>N₂O</c:v>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'1.Summary'!$AA$9:$BG$9</c:f>
              <c:numCache>
                <c:formatCode>#,##0.0_ </c:formatCode>
                <c:ptCount val="33"/>
                <c:pt idx="0">
                  <c:v>28.877649075383765</c:v>
                </c:pt>
                <c:pt idx="1">
                  <c:v>28.579410656502787</c:v>
                </c:pt>
                <c:pt idx="2">
                  <c:v>28.677072788709481</c:v>
                </c:pt>
                <c:pt idx="3">
                  <c:v>28.613182814166194</c:v>
                </c:pt>
                <c:pt idx="4">
                  <c:v>29.630150693138592</c:v>
                </c:pt>
                <c:pt idx="5">
                  <c:v>29.892301722121893</c:v>
                </c:pt>
                <c:pt idx="6">
                  <c:v>30.738958751122162</c:v>
                </c:pt>
                <c:pt idx="7">
                  <c:v>31.418117346583418</c:v>
                </c:pt>
                <c:pt idx="8">
                  <c:v>30.134754067994596</c:v>
                </c:pt>
                <c:pt idx="9">
                  <c:v>24.63137213150971</c:v>
                </c:pt>
                <c:pt idx="10">
                  <c:v>26.875449030818917</c:v>
                </c:pt>
                <c:pt idx="11">
                  <c:v>23.669308855034345</c:v>
                </c:pt>
                <c:pt idx="12">
                  <c:v>23.006492345779986</c:v>
                </c:pt>
                <c:pt idx="13">
                  <c:v>23.150434676856246</c:v>
                </c:pt>
                <c:pt idx="14">
                  <c:v>22.995864324069647</c:v>
                </c:pt>
                <c:pt idx="15">
                  <c:v>22.706294525896325</c:v>
                </c:pt>
                <c:pt idx="16">
                  <c:v>22.691806863856019</c:v>
                </c:pt>
                <c:pt idx="17">
                  <c:v>22.334931435411864</c:v>
                </c:pt>
                <c:pt idx="18">
                  <c:v>21.463748037723313</c:v>
                </c:pt>
                <c:pt idx="19">
                  <c:v>20.898669771064526</c:v>
                </c:pt>
                <c:pt idx="20">
                  <c:v>20.572847977629703</c:v>
                </c:pt>
                <c:pt idx="21">
                  <c:v>20.201814854750697</c:v>
                </c:pt>
                <c:pt idx="22">
                  <c:v>19.890171810094643</c:v>
                </c:pt>
                <c:pt idx="23">
                  <c:v>19.896955256145031</c:v>
                </c:pt>
                <c:pt idx="24">
                  <c:v>19.45374830147999</c:v>
                </c:pt>
                <c:pt idx="25">
                  <c:v>19.170907627066338</c:v>
                </c:pt>
                <c:pt idx="26">
                  <c:v>18.712550779618315</c:v>
                </c:pt>
                <c:pt idx="27">
                  <c:v>18.954794532238001</c:v>
                </c:pt>
                <c:pt idx="28">
                  <c:v>18.490152688732792</c:v>
                </c:pt>
                <c:pt idx="29">
                  <c:v>18.03228639043887</c:v>
                </c:pt>
                <c:pt idx="30">
                  <c:v>17.692359428687102</c:v>
                </c:pt>
                <c:pt idx="31">
                  <c:v>17.592003294163035</c:v>
                </c:pt>
                <c:pt idx="32">
                  <c:v>17.252257969166013</c:v>
                </c:pt>
              </c:numCache>
            </c:numRef>
          </c:val>
          <c:smooth val="0"/>
          <c:extLst>
            <c:ext xmlns:c16="http://schemas.microsoft.com/office/drawing/2014/chart" uri="{C3380CC4-5D6E-409C-BE32-E72D297353CC}">
              <c16:uniqueId val="{00000002-0811-4A83-8357-715E08DE9F80}"/>
            </c:ext>
          </c:extLst>
        </c:ser>
        <c:ser>
          <c:idx val="3"/>
          <c:order val="3"/>
          <c:tx>
            <c:v>HFCs</c:v>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'1.Summary'!$AA$11:$BG$11</c:f>
              <c:numCache>
                <c:formatCode>#,##0.0_ </c:formatCode>
                <c:ptCount val="33"/>
                <c:pt idx="0">
                  <c:v>13.409950442681184</c:v>
                </c:pt>
                <c:pt idx="1">
                  <c:v>14.605139090759387</c:v>
                </c:pt>
                <c:pt idx="2">
                  <c:v>14.969869251556611</c:v>
                </c:pt>
                <c:pt idx="3">
                  <c:v>15.388109036634329</c:v>
                </c:pt>
                <c:pt idx="4">
                  <c:v>17.954074730268733</c:v>
                </c:pt>
                <c:pt idx="5">
                  <c:v>21.561364310422015</c:v>
                </c:pt>
                <c:pt idx="6">
                  <c:v>21.123339057650526</c:v>
                </c:pt>
                <c:pt idx="7">
                  <c:v>21.057575507416431</c:v>
                </c:pt>
                <c:pt idx="8">
                  <c:v>20.50698214465169</c:v>
                </c:pt>
                <c:pt idx="9">
                  <c:v>21.054409572534812</c:v>
                </c:pt>
                <c:pt idx="10">
                  <c:v>19.841272919873894</c:v>
                </c:pt>
                <c:pt idx="11">
                  <c:v>16.998639196983433</c:v>
                </c:pt>
                <c:pt idx="12">
                  <c:v>14.371355437676071</c:v>
                </c:pt>
                <c:pt idx="13">
                  <c:v>14.488201409191319</c:v>
                </c:pt>
                <c:pt idx="14">
                  <c:v>11.441372323853184</c:v>
                </c:pt>
                <c:pt idx="15">
                  <c:v>11.848462922012692</c:v>
                </c:pt>
                <c:pt idx="16">
                  <c:v>13.588837479848578</c:v>
                </c:pt>
                <c:pt idx="17">
                  <c:v>15.642516876253188</c:v>
                </c:pt>
                <c:pt idx="18">
                  <c:v>18.037471041241016</c:v>
                </c:pt>
                <c:pt idx="19">
                  <c:v>19.668959799202373</c:v>
                </c:pt>
                <c:pt idx="20">
                  <c:v>21.964074229638214</c:v>
                </c:pt>
                <c:pt idx="21">
                  <c:v>24.624987479408198</c:v>
                </c:pt>
                <c:pt idx="22">
                  <c:v>27.73025216136152</c:v>
                </c:pt>
                <c:pt idx="23">
                  <c:v>30.336628102378956</c:v>
                </c:pt>
                <c:pt idx="24">
                  <c:v>33.843982639135916</c:v>
                </c:pt>
                <c:pt idx="25">
                  <c:v>37.122075075852351</c:v>
                </c:pt>
                <c:pt idx="26">
                  <c:v>39.48513880867187</c:v>
                </c:pt>
                <c:pt idx="27">
                  <c:v>40.952932294505288</c:v>
                </c:pt>
                <c:pt idx="28">
                  <c:v>42.336013081739715</c:v>
                </c:pt>
                <c:pt idx="29">
                  <c:v>44.466602823393202</c:v>
                </c:pt>
                <c:pt idx="30">
                  <c:v>46.143640875566483</c:v>
                </c:pt>
                <c:pt idx="31">
                  <c:v>46.896171991139617</c:v>
                </c:pt>
                <c:pt idx="32">
                  <c:v>46.136608862239058</c:v>
                </c:pt>
              </c:numCache>
            </c:numRef>
          </c:val>
          <c:smooth val="0"/>
          <c:extLst>
            <c:ext xmlns:c16="http://schemas.microsoft.com/office/drawing/2014/chart" uri="{C3380CC4-5D6E-409C-BE32-E72D297353CC}">
              <c16:uniqueId val="{00000003-0811-4A83-8357-715E08DE9F80}"/>
            </c:ext>
          </c:extLst>
        </c:ser>
        <c:ser>
          <c:idx val="4"/>
          <c:order val="4"/>
          <c:tx>
            <c:v>PFCs</c:v>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'1.Summary'!$AA$12:$BG$12</c:f>
              <c:numCache>
                <c:formatCode>#,##0.0_ </c:formatCode>
                <c:ptCount val="33"/>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numCache>
            </c:numRef>
          </c:val>
          <c:smooth val="0"/>
          <c:extLst>
            <c:ext xmlns:c16="http://schemas.microsoft.com/office/drawing/2014/chart" uri="{C3380CC4-5D6E-409C-BE32-E72D297353CC}">
              <c16:uniqueId val="{00000004-0811-4A83-8357-715E08DE9F80}"/>
            </c:ext>
          </c:extLst>
        </c:ser>
        <c:ser>
          <c:idx val="5"/>
          <c:order val="5"/>
          <c:tx>
            <c:v>SF₆</c:v>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'1.Summary'!$AA$13:$BG$13</c:f>
              <c:numCache>
                <c:formatCode>#,##0.0_ </c:formatCode>
                <c:ptCount val="33"/>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8.1909493442704537</c:v>
                </c:pt>
                <c:pt idx="11">
                  <c:v>6.9336379250840885</c:v>
                </c:pt>
                <c:pt idx="12">
                  <c:v>6.5918604957008462</c:v>
                </c:pt>
                <c:pt idx="13">
                  <c:v>6.2364698712733935</c:v>
                </c:pt>
                <c:pt idx="14">
                  <c:v>6.1534253192982744</c:v>
                </c:pt>
                <c:pt idx="15">
                  <c:v>5.8279508063935861</c:v>
                </c:pt>
                <c:pt idx="16">
                  <c:v>5.9194919728524713</c:v>
                </c:pt>
                <c:pt idx="17">
                  <c:v>5.3559894632054972</c:v>
                </c:pt>
                <c:pt idx="18">
                  <c:v>4.705347728712912</c:v>
                </c:pt>
                <c:pt idx="19">
                  <c:v>2.7597536488510817</c:v>
                </c:pt>
                <c:pt idx="20">
                  <c:v>2.7790920860865627</c:v>
                </c:pt>
                <c:pt idx="21">
                  <c:v>2.5317473139041331</c:v>
                </c:pt>
                <c:pt idx="22">
                  <c:v>2.4827063495243955</c:v>
                </c:pt>
                <c:pt idx="23">
                  <c:v>2.3459062739869898</c:v>
                </c:pt>
                <c:pt idx="24">
                  <c:v>2.2880152300513381</c:v>
                </c:pt>
                <c:pt idx="25">
                  <c:v>2.3657906473372181</c:v>
                </c:pt>
                <c:pt idx="26">
                  <c:v>2.4072628510645737</c:v>
                </c:pt>
                <c:pt idx="27">
                  <c:v>2.3238439780819071</c:v>
                </c:pt>
                <c:pt idx="28">
                  <c:v>2.2721153786620669</c:v>
                </c:pt>
                <c:pt idx="29">
                  <c:v>2.2020470863835944</c:v>
                </c:pt>
                <c:pt idx="30">
                  <c:v>2.2461899554793328</c:v>
                </c:pt>
                <c:pt idx="31">
                  <c:v>2.2381527727405821</c:v>
                </c:pt>
                <c:pt idx="32">
                  <c:v>2.1359533477767934</c:v>
                </c:pt>
              </c:numCache>
            </c:numRef>
          </c:val>
          <c:smooth val="0"/>
          <c:extLst>
            <c:ext xmlns:c16="http://schemas.microsoft.com/office/drawing/2014/chart" uri="{C3380CC4-5D6E-409C-BE32-E72D297353CC}">
              <c16:uniqueId val="{00000005-0811-4A83-8357-715E08DE9F80}"/>
            </c:ext>
          </c:extLst>
        </c:ser>
        <c:ser>
          <c:idx val="6"/>
          <c:order val="6"/>
          <c:tx>
            <c:v>NF₃</c:v>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'1.Summary'!$AA$14:$BG$14</c:f>
              <c:numCache>
                <c:formatCode>#,##0.00_ </c:formatCode>
                <c:ptCount val="33"/>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200"/>
            </a:pPr>
            <a:endParaRPr lang="ja-JP"/>
          </a:p>
        </c:txPr>
        <c:crossAx val="113826432"/>
        <c:crosses val="autoZero"/>
        <c:auto val="1"/>
        <c:lblAlgn val="ctr"/>
        <c:lblOffset val="100"/>
        <c:tickLblSkip val="1"/>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sz="1200"/>
            </a:pPr>
            <a:endParaRPr lang="ja-JP"/>
          </a:p>
        </c:txPr>
      </c:legendEntry>
      <c:layout>
        <c:manualLayout>
          <c:xMode val="edge"/>
          <c:yMode val="edge"/>
          <c:x val="0.7892382487568177"/>
          <c:y val="0.18004365845170681"/>
          <c:w val="0.20231464582744596"/>
          <c:h val="0.69611103655021922"/>
        </c:manualLayout>
      </c:layout>
      <c:overlay val="0"/>
      <c:txPr>
        <a:bodyPr rot="0" vert="horz"/>
        <a:lstStyle/>
        <a:p>
          <a:pPr>
            <a:defRPr sz="1200"/>
          </a:pPr>
          <a:endParaRPr lang="ja-JP"/>
        </a:p>
      </c:txPr>
    </c:legend>
    <c:plotVisOnly val="1"/>
    <c:dispBlanksAs val="gap"/>
    <c:showDLblsOverMax val="0"/>
  </c:chart>
  <c:spPr>
    <a:noFill/>
    <a:ln w="9525" cap="flat" cmpd="sng" algn="ctr">
      <a:noFill/>
      <a:round/>
    </a:ln>
    <a:effectLst/>
  </c:spPr>
  <c:txPr>
    <a:bodyPr/>
    <a:lstStyle/>
    <a:p>
      <a:pPr>
        <a:defRPr baseline="0">
          <a:latin typeface="Calibri" panose="020F0502020204030204" pitchFamily="34" charset="0"/>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2022年</c:v>
          </c:tx>
          <c:spPr>
            <a:noFill/>
          </c:spPr>
          <c:dPt>
            <c:idx val="0"/>
            <c:bubble3D val="0"/>
            <c:spPr>
              <a:noFill/>
              <a:ln>
                <a:noFill/>
              </a:ln>
              <a:effectLst/>
            </c:spPr>
            <c:extLst>
              <c:ext xmlns:c16="http://schemas.microsoft.com/office/drawing/2014/chart" uri="{C3380CC4-5D6E-409C-BE32-E72D297353CC}">
                <c16:uniqueId val="{00000000-EF11-4970-887B-EDDB2F762188}"/>
              </c:ext>
            </c:extLst>
          </c:dPt>
          <c:dLbls>
            <c:dLbl>
              <c:idx val="0"/>
              <c:layout>
                <c:manualLayout>
                  <c:x val="5.4788520249323888E-3"/>
                  <c:y val="-0.11038595210791978"/>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マグネシウム製造</c:v>
                </c:pt>
                <c:pt idx="3">
                  <c:v>半導体</c:v>
                </c:pt>
                <c:pt idx="4">
                  <c:v>液晶</c:v>
                </c:pt>
                <c:pt idx="5">
                  <c:v>SF6 製造時の漏出</c:v>
                </c:pt>
              </c:strCache>
            </c:strRef>
          </c:cat>
          <c:val>
            <c:numLit>
              <c:formatCode>#,##0"万トン"</c:formatCode>
              <c:ptCount val="1"/>
              <c:pt idx="0">
                <c:v>210</c:v>
              </c:pt>
            </c:numLit>
          </c:val>
          <c:extLst>
            <c:ext xmlns:c16="http://schemas.microsoft.com/office/drawing/2014/chart" uri="{C3380CC4-5D6E-409C-BE32-E72D297353CC}">
              <c16:uniqueId val="{00000001-EF11-4970-887B-EDDB2F762188}"/>
            </c:ext>
          </c:extLst>
        </c:ser>
        <c:ser>
          <c:idx val="0"/>
          <c:order val="1"/>
          <c:tx>
            <c:strRef>
              <c:f>'8.F-gas'!$BG$39</c:f>
              <c:strCache>
                <c:ptCount val="1"/>
                <c:pt idx="0">
                  <c:v>2022</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EF11-4970-887B-EDDB2F76218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EF11-4970-887B-EDDB2F76218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EF11-4970-887B-EDDB2F76218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EF11-4970-887B-EDDB2F76218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EF11-4970-887B-EDDB2F76218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EF11-4970-887B-EDDB2F762188}"/>
              </c:ext>
            </c:extLst>
          </c:dPt>
          <c:dLbls>
            <c:dLbl>
              <c:idx val="0"/>
              <c:layout>
                <c:manualLayout>
                  <c:x val="0.15643804140721401"/>
                  <c:y val="-4.80479626157675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2754143693274958"/>
                  <c:y val="0.111191038115109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4309997392578961"/>
                      <c:h val="8.602047944388598E-2"/>
                    </c:manualLayout>
                  </c15:layout>
                </c:ext>
                <c:ext xmlns:c16="http://schemas.microsoft.com/office/drawing/2014/chart" uri="{C3380CC4-5D6E-409C-BE32-E72D297353CC}">
                  <c16:uniqueId val="{00000005-EF11-4970-887B-EDDB2F762188}"/>
                </c:ext>
              </c:extLst>
            </c:dLbl>
            <c:dLbl>
              <c:idx val="2"/>
              <c:layout>
                <c:manualLayout>
                  <c:x val="-0.17926554949273993"/>
                  <c:y val="1.332255048763355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13823895341248"/>
                      <c:h val="0.12107572185161489"/>
                    </c:manualLayout>
                  </c15:layout>
                </c:ext>
                <c:ext xmlns:c16="http://schemas.microsoft.com/office/drawing/2014/chart" uri="{C3380CC4-5D6E-409C-BE32-E72D297353CC}">
                  <c16:uniqueId val="{00000007-EF11-4970-887B-EDDB2F762188}"/>
                </c:ext>
              </c:extLst>
            </c:dLbl>
            <c:dLbl>
              <c:idx val="3"/>
              <c:layout>
                <c:manualLayout>
                  <c:x val="-0.11065466832329965"/>
                  <c:y val="-4.47541310863527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5757771644021257"/>
                      <c:h val="9.6214115582299115E-2"/>
                    </c:manualLayout>
                  </c15:layout>
                </c:ext>
                <c:ext xmlns:c16="http://schemas.microsoft.com/office/drawing/2014/chart" uri="{C3380CC4-5D6E-409C-BE32-E72D297353CC}">
                  <c16:uniqueId val="{00000009-EF11-4970-887B-EDDB2F762188}"/>
                </c:ext>
              </c:extLst>
            </c:dLbl>
            <c:dLbl>
              <c:idx val="4"/>
              <c:layout>
                <c:manualLayout>
                  <c:x val="-0.12681842630306697"/>
                  <c:y val="-0.131142717970993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4.8859669376866983E-2"/>
                  <c:y val="-0.18971560887217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352488940973632"/>
                      <c:h val="8.6954151261649598E-2"/>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'8.F-gas'!$V$60:$V$65</c:f>
              <c:strCache>
                <c:ptCount val="6"/>
                <c:pt idx="0">
                  <c:v>粒子加速器等</c:v>
                </c:pt>
                <c:pt idx="1">
                  <c:v>電気絶縁ガス使用機器</c:v>
                </c:pt>
                <c:pt idx="2">
                  <c:v>マグネシウム製造</c:v>
                </c:pt>
                <c:pt idx="3">
                  <c:v>半導体</c:v>
                </c:pt>
                <c:pt idx="4">
                  <c:v>液晶</c:v>
                </c:pt>
                <c:pt idx="5">
                  <c:v>SF6 製造時の漏出</c:v>
                </c:pt>
              </c:strCache>
            </c:strRef>
          </c:cat>
          <c:val>
            <c:numRef>
              <c:f>'8.F-gas'!$BG$60:$BG$65</c:f>
              <c:numCache>
                <c:formatCode>0.0%</c:formatCode>
                <c:ptCount val="6"/>
                <c:pt idx="0">
                  <c:v>0.38208098168911009</c:v>
                </c:pt>
                <c:pt idx="1">
                  <c:v>0.27200068123917137</c:v>
                </c:pt>
                <c:pt idx="2">
                  <c:v>0.13202535546645702</c:v>
                </c:pt>
                <c:pt idx="3">
                  <c:v>0.14000884216208059</c:v>
                </c:pt>
                <c:pt idx="4">
                  <c:v>5.8089506084210499E-2</c:v>
                </c:pt>
                <c:pt idx="5">
                  <c:v>1.579463335897047E-2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  in CY2013</c:v>
          </c:tx>
          <c:dPt>
            <c:idx val="0"/>
            <c:bubble3D val="0"/>
            <c:spPr>
              <a:noFill/>
              <a:ln>
                <a:noFill/>
              </a:ln>
              <a:effectLst/>
            </c:spPr>
            <c:extLst>
              <c:ext xmlns:c16="http://schemas.microsoft.com/office/drawing/2014/chart" uri="{C3380CC4-5D6E-409C-BE32-E72D297353CC}">
                <c16:uniqueId val="{00000000-8D42-4123-A29A-24C284CCC5F2}"/>
              </c:ext>
            </c:extLst>
          </c:dPt>
          <c:dLbls>
            <c:dLbl>
              <c:idx val="0"/>
              <c:layout>
                <c:manualLayout>
                  <c:x val="-5.8223865847418068E-4"/>
                  <c:y val="-0.1049632282726543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'8.F-gas'!$Y$18:$Y$23</c:f>
              <c:strCache>
                <c:ptCount val="6"/>
                <c:pt idx="0">
                  <c:v>Semiconductor</c:v>
                </c:pt>
                <c:pt idx="1">
                  <c:v>Liquid Crystals</c:v>
                </c:pt>
                <c:pt idx="2">
                  <c:v>Solvents / Cleaning agents</c:v>
                </c:pt>
                <c:pt idx="3">
                  <c:v>Fugitive emissions from PFCs manufacturing</c:v>
                </c:pt>
                <c:pt idx="4">
                  <c:v>Other</c:v>
                </c:pt>
                <c:pt idx="5">
                  <c:v>Aluminum Production</c:v>
                </c:pt>
              </c:strCache>
            </c:strRef>
          </c:cat>
          <c:val>
            <c:numLit>
              <c:formatCode>###.0"Mt"</c:formatCode>
              <c:ptCount val="1"/>
              <c:pt idx="0">
                <c:v>3</c:v>
              </c:pt>
            </c:numLit>
          </c:val>
          <c:extLst>
            <c:ext xmlns:c16="http://schemas.microsoft.com/office/drawing/2014/chart" uri="{C3380CC4-5D6E-409C-BE32-E72D297353CC}">
              <c16:uniqueId val="{00000001-8D42-4123-A29A-24C284CCC5F2}"/>
            </c:ext>
          </c:extLst>
        </c:ser>
        <c:ser>
          <c:idx val="0"/>
          <c:order val="1"/>
          <c:tx>
            <c:strRef>
              <c:f>'8.F-gas'!$AX$39</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8D42-4123-A29A-24C284CCC5F2}"/>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8D42-4123-A29A-24C284CCC5F2}"/>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8D42-4123-A29A-24C284CCC5F2}"/>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8D42-4123-A29A-24C284CCC5F2}"/>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8D42-4123-A29A-24C284CCC5F2}"/>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8D42-4123-A29A-24C284CCC5F2}"/>
              </c:ext>
            </c:extLst>
          </c:dPt>
          <c:dLbls>
            <c:dLbl>
              <c:idx val="0"/>
              <c:layout>
                <c:manualLayout>
                  <c:x val="0.18182631692861312"/>
                  <c:y val="-0.19586375101405501"/>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3486822722209338"/>
                  <c:y val="-0.2282549349088023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9.9381822305828663E-2"/>
                  <c:y val="-0.2468040154076828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31270056772335048"/>
                  <c:y val="-0.133989670271110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'8.F-gas'!$Y$18:$Y$23</c:f>
              <c:strCache>
                <c:ptCount val="6"/>
                <c:pt idx="0">
                  <c:v>Semiconductor</c:v>
                </c:pt>
                <c:pt idx="1">
                  <c:v>Liquid Crystals</c:v>
                </c:pt>
                <c:pt idx="2">
                  <c:v>Solvents / Cleaning agents</c:v>
                </c:pt>
                <c:pt idx="3">
                  <c:v>Fugitive emissions from PFCs manufacturing</c:v>
                </c:pt>
                <c:pt idx="4">
                  <c:v>Other</c:v>
                </c:pt>
                <c:pt idx="5">
                  <c:v>Aluminum Production</c:v>
                </c:pt>
              </c:strCache>
            </c:strRef>
          </c:cat>
          <c:val>
            <c:numRef>
              <c:f>'8.F-gas'!$AX$53:$AX$58</c:f>
              <c:numCache>
                <c:formatCode>0.0%</c:formatCode>
                <c:ptCount val="6"/>
                <c:pt idx="0">
                  <c:v>0.46680405190390228</c:v>
                </c:pt>
                <c:pt idx="1">
                  <c:v>2.2737560949774659E-2</c:v>
                </c:pt>
                <c:pt idx="2">
                  <c:v>0.46733444933206325</c:v>
                </c:pt>
                <c:pt idx="3">
                  <c:v>3.3663540263068198E-2</c:v>
                </c:pt>
                <c:pt idx="4">
                  <c:v>4.702872040296251E-3</c:v>
                </c:pt>
                <c:pt idx="5">
                  <c:v>4.7575255108955206E-3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  in CY2022</c:v>
          </c:tx>
          <c:dPt>
            <c:idx val="0"/>
            <c:bubble3D val="0"/>
            <c:spPr>
              <a:noFill/>
              <a:ln>
                <a:noFill/>
              </a:ln>
              <a:effectLst/>
            </c:spPr>
            <c:extLst>
              <c:ext xmlns:c16="http://schemas.microsoft.com/office/drawing/2014/chart" uri="{C3380CC4-5D6E-409C-BE32-E72D297353CC}">
                <c16:uniqueId val="{00000000-78F9-4728-BE07-62FC41702259}"/>
              </c:ext>
            </c:extLst>
          </c:dPt>
          <c:dLbls>
            <c:dLbl>
              <c:idx val="0"/>
              <c:layout>
                <c:manualLayout>
                  <c:x val="-5.7072649239982773E-3"/>
                  <c:y val="-9.8703892371611326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'8.F-gas'!$Y$18:$Y$23</c:f>
              <c:strCache>
                <c:ptCount val="6"/>
                <c:pt idx="0">
                  <c:v>Semiconductor</c:v>
                </c:pt>
                <c:pt idx="1">
                  <c:v>Liquid Crystals</c:v>
                </c:pt>
                <c:pt idx="2">
                  <c:v>Solvents / Cleaning agents</c:v>
                </c:pt>
                <c:pt idx="3">
                  <c:v>Fugitive emissions from PFCs manufacturing</c:v>
                </c:pt>
                <c:pt idx="4">
                  <c:v>Other</c:v>
                </c:pt>
                <c:pt idx="5">
                  <c:v>Aluminum Production</c:v>
                </c:pt>
              </c:strCache>
            </c:strRef>
          </c:cat>
          <c:val>
            <c:numLit>
              <c:formatCode>###.0"Mt"</c:formatCode>
              <c:ptCount val="1"/>
              <c:pt idx="0">
                <c:v>3</c:v>
              </c:pt>
            </c:numLit>
          </c:val>
          <c:extLst>
            <c:ext xmlns:c16="http://schemas.microsoft.com/office/drawing/2014/chart" uri="{C3380CC4-5D6E-409C-BE32-E72D297353CC}">
              <c16:uniqueId val="{00000001-78F9-4728-BE07-62FC41702259}"/>
            </c:ext>
          </c:extLst>
        </c:ser>
        <c:ser>
          <c:idx val="0"/>
          <c:order val="1"/>
          <c:tx>
            <c:strRef>
              <c:f>'8.F-gas'!$BG$39</c:f>
              <c:strCache>
                <c:ptCount val="1"/>
                <c:pt idx="0">
                  <c:v>2022</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78F9-4728-BE07-62FC41702259}"/>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78F9-4728-BE07-62FC41702259}"/>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78F9-4728-BE07-62FC41702259}"/>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78F9-4728-BE07-62FC41702259}"/>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78F9-4728-BE07-62FC41702259}"/>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78F9-4728-BE07-62FC41702259}"/>
              </c:ext>
            </c:extLst>
          </c:dPt>
          <c:dLbls>
            <c:dLbl>
              <c:idx val="0"/>
              <c:layout>
                <c:manualLayout>
                  <c:x val="0.15592557992799375"/>
                  <c:y val="-0.2338132842826066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0133361786827869"/>
                  <c:y val="0.1216063727382846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9.0228909024545084E-2"/>
                  <c:y val="0.287668611036680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20053588847433609"/>
                  <c:y val="-0.1580783307713776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874681268209221"/>
                  <c:y val="-0.1899296412365588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864689879474524"/>
                      <c:h val="7.3380388482141262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'8.F-gas'!$Y$18:$Y$23</c:f>
              <c:strCache>
                <c:ptCount val="6"/>
                <c:pt idx="0">
                  <c:v>Semiconductor</c:v>
                </c:pt>
                <c:pt idx="1">
                  <c:v>Liquid Crystals</c:v>
                </c:pt>
                <c:pt idx="2">
                  <c:v>Solvents / Cleaning agents</c:v>
                </c:pt>
                <c:pt idx="3">
                  <c:v>Fugitive emissions from PFCs manufacturing</c:v>
                </c:pt>
                <c:pt idx="4">
                  <c:v>Other</c:v>
                </c:pt>
                <c:pt idx="5">
                  <c:v>Aluminum Production</c:v>
                </c:pt>
              </c:strCache>
            </c:strRef>
          </c:cat>
          <c:val>
            <c:numRef>
              <c:f>'8.F-gas'!$BG$53:$BG$58</c:f>
              <c:numCache>
                <c:formatCode>0.0%</c:formatCode>
                <c:ptCount val="6"/>
                <c:pt idx="0">
                  <c:v>0.47615296824332409</c:v>
                </c:pt>
                <c:pt idx="1">
                  <c:v>1.689663711699348E-2</c:v>
                </c:pt>
                <c:pt idx="2">
                  <c:v>0.46130053934642429</c:v>
                </c:pt>
                <c:pt idx="3">
                  <c:v>2.186839596801831E-2</c:v>
                </c:pt>
                <c:pt idx="4">
                  <c:v>2.3781459325239999E-2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9454-46CF-B7D4-EEBA0F681D01}"/>
              </c:ext>
            </c:extLst>
          </c:dPt>
          <c:dLbls>
            <c:dLbl>
              <c:idx val="0"/>
              <c:layout>
                <c:manualLayout>
                  <c:x val="5.2914488159709087E-3"/>
                  <c:y val="-0.10455680437940346"/>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'8.F-gas'!$V$18:$V$23</c:f>
              <c:strCache>
                <c:ptCount val="6"/>
                <c:pt idx="0">
                  <c:v>半導体</c:v>
                </c:pt>
                <c:pt idx="1">
                  <c:v>液晶</c:v>
                </c:pt>
                <c:pt idx="2">
                  <c:v>洗浄剤・溶剤</c:v>
                </c:pt>
                <c:pt idx="3">
                  <c:v>PFCsの製造時の漏出</c:v>
                </c:pt>
                <c:pt idx="4">
                  <c:v>その他</c:v>
                </c:pt>
                <c:pt idx="5">
                  <c:v>アルミニウム製造</c:v>
                </c:pt>
              </c:strCache>
            </c:strRef>
          </c:cat>
          <c:val>
            <c:numLit>
              <c:formatCode>#,##0"万トン"</c:formatCode>
              <c:ptCount val="1"/>
              <c:pt idx="0">
                <c:v>300</c:v>
              </c:pt>
            </c:numLit>
          </c:val>
          <c:extLst>
            <c:ext xmlns:c16="http://schemas.microsoft.com/office/drawing/2014/chart" uri="{C3380CC4-5D6E-409C-BE32-E72D297353CC}">
              <c16:uniqueId val="{00000001-9454-46CF-B7D4-EEBA0F681D01}"/>
            </c:ext>
          </c:extLst>
        </c:ser>
        <c:ser>
          <c:idx val="0"/>
          <c:order val="1"/>
          <c:tx>
            <c:strRef>
              <c:f>'8.F-gas'!$AX$39</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9454-46CF-B7D4-EEBA0F681D01}"/>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9454-46CF-B7D4-EEBA0F681D01}"/>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9454-46CF-B7D4-EEBA0F681D01}"/>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9454-46CF-B7D4-EEBA0F681D01}"/>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9454-46CF-B7D4-EEBA0F681D01}"/>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9454-46CF-B7D4-EEBA0F681D01}"/>
              </c:ext>
            </c:extLst>
          </c:dPt>
          <c:dLbls>
            <c:dLbl>
              <c:idx val="0"/>
              <c:layout>
                <c:manualLayout>
                  <c:x val="0.1746627243422198"/>
                  <c:y val="-5.239566831183524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428842132775743"/>
                      <c:h val="0.12133260113846896"/>
                    </c:manualLayout>
                  </c15:layout>
                </c:ext>
                <c:ext xmlns:c16="http://schemas.microsoft.com/office/drawing/2014/chart" uri="{C3380CC4-5D6E-409C-BE32-E72D297353CC}">
                  <c16:uniqueId val="{00000003-9454-46CF-B7D4-EEBA0F681D01}"/>
                </c:ext>
              </c:extLst>
            </c:dLbl>
            <c:dLbl>
              <c:idx val="1"/>
              <c:layout>
                <c:manualLayout>
                  <c:x val="0.12767195940059245"/>
                  <c:y val="0.1128528166722521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5028402160655163"/>
                      <c:h val="9.9097775739219282E-2"/>
                    </c:manualLayout>
                  </c15:layout>
                </c:ext>
                <c:ext xmlns:c16="http://schemas.microsoft.com/office/drawing/2014/chart" uri="{C3380CC4-5D6E-409C-BE32-E72D297353CC}">
                  <c16:uniqueId val="{00000005-9454-46CF-B7D4-EEBA0F681D01}"/>
                </c:ext>
              </c:extLst>
            </c:dLbl>
            <c:dLbl>
              <c:idx val="2"/>
              <c:layout>
                <c:manualLayout>
                  <c:x val="-0.18014919846663183"/>
                  <c:y val="2.2211234975696888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165054887611081"/>
                      <c:h val="0.11470271931919497"/>
                    </c:manualLayout>
                  </c15:layout>
                </c:ext>
                <c:ext xmlns:c16="http://schemas.microsoft.com/office/drawing/2014/chart" uri="{C3380CC4-5D6E-409C-BE32-E72D297353CC}">
                  <c16:uniqueId val="{00000007-9454-46CF-B7D4-EEBA0F681D01}"/>
                </c:ext>
              </c:extLst>
            </c:dLbl>
            <c:dLbl>
              <c:idx val="3"/>
              <c:layout>
                <c:manualLayout>
                  <c:x val="-0.17609188796721995"/>
                  <c:y val="-0.1197017986507392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350583725"/>
                      <c:h val="9.8697954540037811E-2"/>
                    </c:manualLayout>
                  </c15:layout>
                </c:ext>
                <c:ext xmlns:c16="http://schemas.microsoft.com/office/drawing/2014/chart" uri="{C3380CC4-5D6E-409C-BE32-E72D297353CC}">
                  <c16:uniqueId val="{00000009-9454-46CF-B7D4-EEBA0F681D01}"/>
                </c:ext>
              </c:extLst>
            </c:dLbl>
            <c:dLbl>
              <c:idx val="4"/>
              <c:layout>
                <c:manualLayout>
                  <c:x val="-6.4768470116745589E-3"/>
                  <c:y val="-0.1775317996477487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157649416274612"/>
                      <c:h val="9.8256302899092818E-2"/>
                    </c:manualLayout>
                  </c15:layout>
                </c:ext>
                <c:ext xmlns:c16="http://schemas.microsoft.com/office/drawing/2014/chart" uri="{C3380CC4-5D6E-409C-BE32-E72D297353CC}">
                  <c16:uniqueId val="{0000000B-9454-46CF-B7D4-EEBA0F681D01}"/>
                </c:ext>
              </c:extLst>
            </c:dLbl>
            <c:dLbl>
              <c:idx val="5"/>
              <c:layout>
                <c:manualLayout>
                  <c:x val="0.1908092655514898"/>
                  <c:y val="-0.1170267408394980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667298309810069"/>
                      <c:h val="8.9570649427336391E-2"/>
                    </c:manualLayout>
                  </c15:layout>
                </c:ext>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'8.F-gas'!$V$18:$V$23</c:f>
              <c:strCache>
                <c:ptCount val="6"/>
                <c:pt idx="0">
                  <c:v>半導体</c:v>
                </c:pt>
                <c:pt idx="1">
                  <c:v>液晶</c:v>
                </c:pt>
                <c:pt idx="2">
                  <c:v>洗浄剤・溶剤</c:v>
                </c:pt>
                <c:pt idx="3">
                  <c:v>PFCsの製造時の漏出</c:v>
                </c:pt>
                <c:pt idx="4">
                  <c:v>その他</c:v>
                </c:pt>
                <c:pt idx="5">
                  <c:v>アルミニウム製造</c:v>
                </c:pt>
              </c:strCache>
            </c:strRef>
          </c:cat>
          <c:val>
            <c:numRef>
              <c:f>'8.F-gas'!$AX$53:$AX$58</c:f>
              <c:numCache>
                <c:formatCode>0.0%</c:formatCode>
                <c:ptCount val="6"/>
                <c:pt idx="0">
                  <c:v>0.46680405190390228</c:v>
                </c:pt>
                <c:pt idx="1">
                  <c:v>2.2737560949774659E-2</c:v>
                </c:pt>
                <c:pt idx="2">
                  <c:v>0.46733444933206325</c:v>
                </c:pt>
                <c:pt idx="3">
                  <c:v>3.3663540263068198E-2</c:v>
                </c:pt>
                <c:pt idx="4">
                  <c:v>4.702872040296251E-3</c:v>
                </c:pt>
                <c:pt idx="5">
                  <c:v>4.7575255108955206E-3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2022年</c:v>
          </c:tx>
          <c:dPt>
            <c:idx val="0"/>
            <c:bubble3D val="0"/>
            <c:spPr>
              <a:noFill/>
              <a:ln>
                <a:noFill/>
              </a:ln>
              <a:effectLst/>
            </c:spPr>
            <c:extLst>
              <c:ext xmlns:c16="http://schemas.microsoft.com/office/drawing/2014/chart" uri="{C3380CC4-5D6E-409C-BE32-E72D297353CC}">
                <c16:uniqueId val="{00000000-F4E1-4F7F-B433-C76C98FA1290}"/>
              </c:ext>
            </c:extLst>
          </c:dPt>
          <c:dLbls>
            <c:dLbl>
              <c:idx val="0"/>
              <c:layout>
                <c:manualLayout>
                  <c:x val="2.5388234280243594E-3"/>
                  <c:y val="-0.1046795316809346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30128432158"/>
                      <c:h val="0.13330085903333108"/>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'8.F-gas'!$V$18:$V$23</c:f>
              <c:strCache>
                <c:ptCount val="6"/>
                <c:pt idx="0">
                  <c:v>半導体</c:v>
                </c:pt>
                <c:pt idx="1">
                  <c:v>液晶</c:v>
                </c:pt>
                <c:pt idx="2">
                  <c:v>洗浄剤・溶剤</c:v>
                </c:pt>
                <c:pt idx="3">
                  <c:v>PFCsの製造時の漏出</c:v>
                </c:pt>
                <c:pt idx="4">
                  <c:v>その他</c:v>
                </c:pt>
                <c:pt idx="5">
                  <c:v>アルミニウム製造</c:v>
                </c:pt>
              </c:strCache>
            </c:strRef>
          </c:cat>
          <c:val>
            <c:numLit>
              <c:formatCode>#,##0"万トン"</c:formatCode>
              <c:ptCount val="1"/>
              <c:pt idx="0">
                <c:v>300</c:v>
              </c:pt>
            </c:numLit>
          </c:val>
          <c:extLst>
            <c:ext xmlns:c16="http://schemas.microsoft.com/office/drawing/2014/chart" uri="{C3380CC4-5D6E-409C-BE32-E72D297353CC}">
              <c16:uniqueId val="{00000001-F4E1-4F7F-B433-C76C98FA1290}"/>
            </c:ext>
          </c:extLst>
        </c:ser>
        <c:ser>
          <c:idx val="0"/>
          <c:order val="1"/>
          <c:tx>
            <c:strRef>
              <c:f>'8.F-gas'!$BG$39</c:f>
              <c:strCache>
                <c:ptCount val="1"/>
                <c:pt idx="0">
                  <c:v>2022</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E1-4F7F-B433-C76C98FA1290}"/>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E1-4F7F-B433-C76C98FA1290}"/>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E1-4F7F-B433-C76C98FA1290}"/>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E1-4F7F-B433-C76C98FA1290}"/>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F4E1-4F7F-B433-C76C98FA1290}"/>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F4E1-4F7F-B433-C76C98FA1290}"/>
              </c:ext>
            </c:extLst>
          </c:dPt>
          <c:dLbls>
            <c:dLbl>
              <c:idx val="0"/>
              <c:layout>
                <c:manualLayout>
                  <c:x val="0.20513772265844235"/>
                  <c:y val="-2.240750946769708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6319897995324786"/>
                      <c:h val="0.12133248728810578"/>
                    </c:manualLayout>
                  </c15:layout>
                </c:ext>
                <c:ext xmlns:c16="http://schemas.microsoft.com/office/drawing/2014/chart" uri="{C3380CC4-5D6E-409C-BE32-E72D297353CC}">
                  <c16:uniqueId val="{00000003-F4E1-4F7F-B433-C76C98FA1290}"/>
                </c:ext>
              </c:extLst>
            </c:dLbl>
            <c:dLbl>
              <c:idx val="1"/>
              <c:layout>
                <c:manualLayout>
                  <c:x val="-0.12588401327368531"/>
                  <c:y val="0.1252166738153771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264302177952388"/>
                      <c:h val="0.10529359377754263"/>
                    </c:manualLayout>
                  </c15:layout>
                </c:ext>
                <c:ext xmlns:c16="http://schemas.microsoft.com/office/drawing/2014/chart" uri="{C3380CC4-5D6E-409C-BE32-E72D297353CC}">
                  <c16:uniqueId val="{00000005-F4E1-4F7F-B433-C76C98FA1290}"/>
                </c:ext>
              </c:extLst>
            </c:dLbl>
            <c:dLbl>
              <c:idx val="2"/>
              <c:layout>
                <c:manualLayout>
                  <c:x val="-0.17467690346063938"/>
                  <c:y val="-5.54538275343108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713133646830609"/>
                      <c:h val="0.11169809472522158"/>
                    </c:manualLayout>
                  </c15:layout>
                </c:ext>
                <c:ext xmlns:c16="http://schemas.microsoft.com/office/drawing/2014/chart" uri="{C3380CC4-5D6E-409C-BE32-E72D297353CC}">
                  <c16:uniqueId val="{00000007-F4E1-4F7F-B433-C76C98FA1290}"/>
                </c:ext>
              </c:extLst>
            </c:dLbl>
            <c:dLbl>
              <c:idx val="3"/>
              <c:layout>
                <c:manualLayout>
                  <c:x val="-0.18439611815541548"/>
                  <c:y val="-0.118343849494470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693702628037115"/>
                      <c:h val="9.564659297473721E-2"/>
                    </c:manualLayout>
                  </c15:layout>
                </c:ext>
                <c:ext xmlns:c16="http://schemas.microsoft.com/office/drawing/2014/chart" uri="{C3380CC4-5D6E-409C-BE32-E72D297353CC}">
                  <c16:uniqueId val="{00000009-F4E1-4F7F-B433-C76C98FA1290}"/>
                </c:ext>
              </c:extLst>
            </c:dLbl>
            <c:dLbl>
              <c:idx val="4"/>
              <c:layout>
                <c:manualLayout>
                  <c:x val="0.1160174584924886"/>
                  <c:y val="-0.140549627123427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'8.F-gas'!$V$18:$V$23</c:f>
              <c:strCache>
                <c:ptCount val="6"/>
                <c:pt idx="0">
                  <c:v>半導体</c:v>
                </c:pt>
                <c:pt idx="1">
                  <c:v>液晶</c:v>
                </c:pt>
                <c:pt idx="2">
                  <c:v>洗浄剤・溶剤</c:v>
                </c:pt>
                <c:pt idx="3">
                  <c:v>PFCsの製造時の漏出</c:v>
                </c:pt>
                <c:pt idx="4">
                  <c:v>その他</c:v>
                </c:pt>
                <c:pt idx="5">
                  <c:v>アルミニウム製造</c:v>
                </c:pt>
              </c:strCache>
            </c:strRef>
          </c:cat>
          <c:val>
            <c:numRef>
              <c:f>'8.F-gas'!$BG$53:$BG$58</c:f>
              <c:numCache>
                <c:formatCode>0.0%</c:formatCode>
                <c:ptCount val="6"/>
                <c:pt idx="0">
                  <c:v>0.47615296824332409</c:v>
                </c:pt>
                <c:pt idx="1">
                  <c:v>1.689663711699348E-2</c:v>
                </c:pt>
                <c:pt idx="2">
                  <c:v>0.46130053934642429</c:v>
                </c:pt>
                <c:pt idx="3">
                  <c:v>2.186839596801831E-2</c:v>
                </c:pt>
                <c:pt idx="4">
                  <c:v>2.3781459325239999E-2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v>  in CY2013</c:v>
          </c:tx>
          <c:dPt>
            <c:idx val="0"/>
            <c:bubble3D val="0"/>
            <c:spPr>
              <a:noFill/>
              <a:ln>
                <a:noFill/>
              </a:ln>
              <a:effectLst/>
            </c:spPr>
            <c:extLst>
              <c:ext xmlns:c16="http://schemas.microsoft.com/office/drawing/2014/chart" uri="{C3380CC4-5D6E-409C-BE32-E72D297353CC}">
                <c16:uniqueId val="{00000000-E14F-4DF9-81A9-D66E291C0203}"/>
              </c:ext>
            </c:extLst>
          </c:dPt>
          <c:dLbls>
            <c:dLbl>
              <c:idx val="0"/>
              <c:layout>
                <c:manualLayout>
                  <c:x val="1.1145379859105939E-3"/>
                  <c:y val="-9.7011700383039773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E14F-4DF9-81A9-D66E291C020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'8.F-gas'!$Y$6:$Y$16</c:f>
              <c:strCache>
                <c:ptCount val="11"/>
                <c:pt idx="0">
                  <c:v>Refrigeration and 
Air Conditioning Equipment</c:v>
                </c:pt>
                <c:pt idx="1">
                  <c:v>Foam Blowing Agents</c:v>
                </c:pt>
                <c:pt idx="2">
                  <c:v>Aerosols / MDI</c:v>
                </c:pt>
                <c:pt idx="3">
                  <c:v>Solvents /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Lit>
              <c:formatCode>###.0"Mt"</c:formatCode>
              <c:ptCount val="1"/>
              <c:pt idx="0">
                <c:v>30.3</c:v>
              </c:pt>
            </c:numLit>
          </c:val>
          <c:extLst>
            <c:ext xmlns:c16="http://schemas.microsoft.com/office/drawing/2014/chart" uri="{C3380CC4-5D6E-409C-BE32-E72D297353CC}">
              <c16:uniqueId val="{00000001-E14F-4DF9-81A9-D66E291C0203}"/>
            </c:ext>
          </c:extLst>
        </c:ser>
        <c:ser>
          <c:idx val="0"/>
          <c:order val="1"/>
          <c:tx>
            <c:strRef>
              <c:f>'8.F-gas'!$AX$39</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E14F-4DF9-81A9-D66E291C0203}"/>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E14F-4DF9-81A9-D66E291C0203}"/>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E14F-4DF9-81A9-D66E291C0203}"/>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E14F-4DF9-81A9-D66E291C0203}"/>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E14F-4DF9-81A9-D66E291C0203}"/>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E14F-4DF9-81A9-D66E291C0203}"/>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E14F-4DF9-81A9-D66E291C0203}"/>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E14F-4DF9-81A9-D66E291C0203}"/>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E14F-4DF9-81A9-D66E291C0203}"/>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E14F-4DF9-81A9-D66E291C0203}"/>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676A-455B-9C26-90E86069C723}"/>
              </c:ext>
            </c:extLst>
          </c:dPt>
          <c:dLbls>
            <c:dLbl>
              <c:idx val="0"/>
              <c:layout>
                <c:manualLayout>
                  <c:x val="0.19995343556114034"/>
                  <c:y val="0.133259740876713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E14F-4DF9-81A9-D66E291C0203}"/>
                </c:ext>
              </c:extLst>
            </c:dLbl>
            <c:dLbl>
              <c:idx val="1"/>
              <c:layout>
                <c:manualLayout>
                  <c:x val="-0.34016082202566322"/>
                  <c:y val="0.1788035525751962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5858824295"/>
                      <c:h val="0.20747542105702274"/>
                    </c:manualLayout>
                  </c15:layout>
                </c:ext>
                <c:ext xmlns:c16="http://schemas.microsoft.com/office/drawing/2014/chart" uri="{C3380CC4-5D6E-409C-BE32-E72D297353CC}">
                  <c16:uniqueId val="{00000005-E14F-4DF9-81A9-D66E291C0203}"/>
                </c:ext>
              </c:extLst>
            </c:dLbl>
            <c:dLbl>
              <c:idx val="2"/>
              <c:layout>
                <c:manualLayout>
                  <c:x val="-0.38129106553375058"/>
                  <c:y val="-8.0241855333507129E-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E14F-4DF9-81A9-D66E291C0203}"/>
                </c:ext>
              </c:extLst>
            </c:dLbl>
            <c:dLbl>
              <c:idx val="3"/>
              <c:layout>
                <c:manualLayout>
                  <c:x val="-0.35989933395906659"/>
                  <c:y val="-0.12258642353777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0936925124"/>
                      <c:h val="0.11231307133914559"/>
                    </c:manualLayout>
                  </c15:layout>
                </c:ext>
                <c:ext xmlns:c16="http://schemas.microsoft.com/office/drawing/2014/chart" uri="{C3380CC4-5D6E-409C-BE32-E72D297353CC}">
                  <c16:uniqueId val="{00000009-E14F-4DF9-81A9-D66E291C0203}"/>
                </c:ext>
              </c:extLst>
            </c:dLbl>
            <c:dLbl>
              <c:idx val="4"/>
              <c:layout>
                <c:manualLayout>
                  <c:x val="-0.35635344467440627"/>
                  <c:y val="-0.2488116914421862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619894850135442"/>
                      <c:h val="0.10703450351621592"/>
                    </c:manualLayout>
                  </c15:layout>
                </c:ext>
                <c:ext xmlns:c16="http://schemas.microsoft.com/office/drawing/2014/chart" uri="{C3380CC4-5D6E-409C-BE32-E72D297353CC}">
                  <c16:uniqueId val="{0000000A-E14F-4DF9-81A9-D66E291C0203}"/>
                </c:ext>
              </c:extLst>
            </c:dLbl>
            <c:dLbl>
              <c:idx val="5"/>
              <c:layout>
                <c:manualLayout>
                  <c:x val="-6.6801852835464484E-2"/>
                  <c:y val="-0.269157483900619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9771369165"/>
                      <c:h val="0.10055217368762999"/>
                    </c:manualLayout>
                  </c15:layout>
                </c:ext>
                <c:ext xmlns:c16="http://schemas.microsoft.com/office/drawing/2014/chart" uri="{C3380CC4-5D6E-409C-BE32-E72D297353CC}">
                  <c16:uniqueId val="{0000000B-E14F-4DF9-81A9-D66E291C0203}"/>
                </c:ext>
              </c:extLst>
            </c:dLbl>
            <c:dLbl>
              <c:idx val="6"/>
              <c:layout>
                <c:manualLayout>
                  <c:x val="0.26564709493373778"/>
                  <c:y val="-0.2766101783101491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011446936048824"/>
                      <c:h val="7.3130574609090351E-2"/>
                    </c:manualLayout>
                  </c15:layout>
                </c:ext>
                <c:ext xmlns:c16="http://schemas.microsoft.com/office/drawing/2014/chart" uri="{C3380CC4-5D6E-409C-BE32-E72D297353CC}">
                  <c16:uniqueId val="{0000000C-E14F-4DF9-81A9-D66E291C0203}"/>
                </c:ext>
              </c:extLst>
            </c:dLbl>
            <c:dLbl>
              <c:idx val="7"/>
              <c:layout>
                <c:manualLayout>
                  <c:x val="0.30974061810911435"/>
                  <c:y val="-0.1764867546485127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721193081284074"/>
                      <c:h val="8.631827427668505E-2"/>
                    </c:manualLayout>
                  </c15:layout>
                </c:ext>
                <c:ext xmlns:c16="http://schemas.microsoft.com/office/drawing/2014/chart" uri="{C3380CC4-5D6E-409C-BE32-E72D297353CC}">
                  <c16:uniqueId val="{0000000D-E14F-4DF9-81A9-D66E291C0203}"/>
                </c:ext>
              </c:extLst>
            </c:dLbl>
            <c:dLbl>
              <c:idx val="8"/>
              <c:layout>
                <c:manualLayout>
                  <c:x val="0.3377213555772216"/>
                  <c:y val="-6.4227723066978659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E14F-4DF9-81A9-D66E291C0203}"/>
                </c:ext>
              </c:extLst>
            </c:dLbl>
            <c:dLbl>
              <c:idx val="9"/>
              <c:layout>
                <c:manualLayout>
                  <c:x val="0.34874092731015049"/>
                  <c:y val="3.455299653438812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E14F-4DF9-81A9-D66E291C0203}"/>
                </c:ext>
              </c:extLst>
            </c:dLbl>
            <c:dLbl>
              <c:idx val="10"/>
              <c:layout>
                <c:manualLayout>
                  <c:x val="0.35120628564705247"/>
                  <c:y val="0.17201546266117101"/>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3653659330068473E-2"/>
                      <c:h val="0.10306009088890977"/>
                    </c:manualLayout>
                  </c15:layout>
                </c:ext>
                <c:ext xmlns:c16="http://schemas.microsoft.com/office/drawing/2014/chart" uri="{C3380CC4-5D6E-409C-BE32-E72D297353CC}">
                  <c16:uniqueId val="{00000016-676A-455B-9C26-90E86069C72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'8.F-gas'!$Y$6:$Y$16</c:f>
              <c:strCache>
                <c:ptCount val="11"/>
                <c:pt idx="0">
                  <c:v>Refrigeration and 
Air Conditioning Equipment</c:v>
                </c:pt>
                <c:pt idx="1">
                  <c:v>Foam Blowing Agents</c:v>
                </c:pt>
                <c:pt idx="2">
                  <c:v>Aerosols / MDI</c:v>
                </c:pt>
                <c:pt idx="3">
                  <c:v>Solvents /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Ref>
              <c:f>'8.F-gas'!$AX$41:$AX$51</c:f>
              <c:numCache>
                <c:formatCode>#0.0%;[Red]\-#0.0%</c:formatCode>
                <c:ptCount val="11"/>
                <c:pt idx="0">
                  <c:v>0.90719839349866649</c:v>
                </c:pt>
                <c:pt idx="1">
                  <c:v>6.4515980412831839E-2</c:v>
                </c:pt>
                <c:pt idx="2">
                  <c:v>1.5605076556378267E-2</c:v>
                </c:pt>
                <c:pt idx="3">
                  <c:v>3.6248019580274742E-3</c:v>
                </c:pt>
                <c:pt idx="4">
                  <c:v>3.90754419648721E-3</c:v>
                </c:pt>
                <c:pt idx="5">
                  <c:v>4.2627206569400989E-3</c:v>
                </c:pt>
                <c:pt idx="6" formatCode="0.000%">
                  <c:v>6.5394421334664712E-5</c:v>
                </c:pt>
                <c:pt idx="7" formatCode="0.00%">
                  <c:v>4.496214923414766E-4</c:v>
                </c:pt>
                <c:pt idx="8" formatCode="0.00%">
                  <c:v>2.5580092559434649E-4</c:v>
                </c:pt>
                <c:pt idx="9" formatCode="0.000%">
                  <c:v>3.8567239445713154E-5</c:v>
                </c:pt>
                <c:pt idx="10" formatCode="0.000%">
                  <c:v>7.6098641952200506E-5</c:v>
                </c:pt>
              </c:numCache>
            </c:numRef>
          </c:val>
          <c:extLst>
            <c:ext xmlns:c16="http://schemas.microsoft.com/office/drawing/2014/chart" uri="{C3380CC4-5D6E-409C-BE32-E72D297353CC}">
              <c16:uniqueId val="{00000010-E14F-4DF9-81A9-D66E291C020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v>  in CY2022</c:v>
          </c:tx>
          <c:dPt>
            <c:idx val="0"/>
            <c:bubble3D val="0"/>
            <c:spPr>
              <a:noFill/>
              <a:ln>
                <a:noFill/>
              </a:ln>
              <a:effectLst/>
            </c:spPr>
            <c:extLst>
              <c:ext xmlns:c16="http://schemas.microsoft.com/office/drawing/2014/chart" uri="{C3380CC4-5D6E-409C-BE32-E72D297353CC}">
                <c16:uniqueId val="{00000000-B1C5-4894-9F9B-56EBDE636087}"/>
              </c:ext>
            </c:extLst>
          </c:dPt>
          <c:dLbls>
            <c:dLbl>
              <c:idx val="0"/>
              <c:layout>
                <c:manualLayout>
                  <c:x val="-7.4517976457862583E-3"/>
                  <c:y val="-0.1030176069932511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B1C5-4894-9F9B-56EBDE6360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'8.F-gas'!$Y$6:$Y$16</c:f>
              <c:strCache>
                <c:ptCount val="11"/>
                <c:pt idx="0">
                  <c:v>Refrigeration and 
Air Conditioning Equipment</c:v>
                </c:pt>
                <c:pt idx="1">
                  <c:v>Foam Blowing Agents</c:v>
                </c:pt>
                <c:pt idx="2">
                  <c:v>Aerosols / MDI</c:v>
                </c:pt>
                <c:pt idx="3">
                  <c:v>Solvents /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Lit>
              <c:formatCode>###.0"Mt"</c:formatCode>
              <c:ptCount val="1"/>
              <c:pt idx="0">
                <c:v>46.1</c:v>
              </c:pt>
            </c:numLit>
          </c:val>
          <c:extLst>
            <c:ext xmlns:c16="http://schemas.microsoft.com/office/drawing/2014/chart" uri="{C3380CC4-5D6E-409C-BE32-E72D297353CC}">
              <c16:uniqueId val="{00000001-B1C5-4894-9F9B-56EBDE636087}"/>
            </c:ext>
          </c:extLst>
        </c:ser>
        <c:ser>
          <c:idx val="0"/>
          <c:order val="1"/>
          <c:tx>
            <c:strRef>
              <c:f>'8.F-gas'!$BG$39</c:f>
              <c:strCache>
                <c:ptCount val="1"/>
                <c:pt idx="0">
                  <c:v>2022</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B1C5-4894-9F9B-56EBDE636087}"/>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B1C5-4894-9F9B-56EBDE636087}"/>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B1C5-4894-9F9B-56EBDE636087}"/>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B1C5-4894-9F9B-56EBDE636087}"/>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B1C5-4894-9F9B-56EBDE636087}"/>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B1C5-4894-9F9B-56EBDE636087}"/>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B1C5-4894-9F9B-56EBDE636087}"/>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B1C5-4894-9F9B-56EBDE636087}"/>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B1C5-4894-9F9B-56EBDE636087}"/>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B1C5-4894-9F9B-56EBDE636087}"/>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0662-4A14-8200-547C613DA72C}"/>
              </c:ext>
            </c:extLst>
          </c:dPt>
          <c:dLbls>
            <c:dLbl>
              <c:idx val="0"/>
              <c:layout>
                <c:manualLayout>
                  <c:x val="0.16377675128036895"/>
                  <c:y val="0.11524975231782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5502387136408756"/>
                      <c:h val="9.448582888042914E-2"/>
                    </c:manualLayout>
                  </c15:layout>
                </c:ext>
                <c:ext xmlns:c16="http://schemas.microsoft.com/office/drawing/2014/chart" uri="{C3380CC4-5D6E-409C-BE32-E72D297353CC}">
                  <c16:uniqueId val="{00000003-B1C5-4894-9F9B-56EBDE636087}"/>
                </c:ext>
              </c:extLst>
            </c:dLbl>
            <c:dLbl>
              <c:idx val="1"/>
              <c:layout>
                <c:manualLayout>
                  <c:x val="-0.3390300500822937"/>
                  <c:y val="0.1507007086403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7730879881"/>
                      <c:h val="0.15113123446114565"/>
                    </c:manualLayout>
                  </c15:layout>
                </c:ext>
                <c:ext xmlns:c16="http://schemas.microsoft.com/office/drawing/2014/chart" uri="{C3380CC4-5D6E-409C-BE32-E72D297353CC}">
                  <c16:uniqueId val="{00000005-B1C5-4894-9F9B-56EBDE636087}"/>
                </c:ext>
              </c:extLst>
            </c:dLbl>
            <c:dLbl>
              <c:idx val="2"/>
              <c:layout>
                <c:manualLayout>
                  <c:x val="-0.38667654238001398"/>
                  <c:y val="3.061503146253144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172316051125107"/>
                      <c:h val="0.14716740495730152"/>
                    </c:manualLayout>
                  </c15:layout>
                </c:ext>
                <c:ext xmlns:c16="http://schemas.microsoft.com/office/drawing/2014/chart" uri="{C3380CC4-5D6E-409C-BE32-E72D297353CC}">
                  <c16:uniqueId val="{00000007-B1C5-4894-9F9B-56EBDE636087}"/>
                </c:ext>
              </c:extLst>
            </c:dLbl>
            <c:dLbl>
              <c:idx val="3"/>
              <c:layout>
                <c:manualLayout>
                  <c:x val="-0.37687287866923586"/>
                  <c:y val="-9.63556776341857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89192865322048"/>
                      <c:h val="0.12443258062462112"/>
                    </c:manualLayout>
                  </c15:layout>
                </c:ext>
                <c:ext xmlns:c16="http://schemas.microsoft.com/office/drawing/2014/chart" uri="{C3380CC4-5D6E-409C-BE32-E72D297353CC}">
                  <c16:uniqueId val="{00000009-B1C5-4894-9F9B-56EBDE636087}"/>
                </c:ext>
              </c:extLst>
            </c:dLbl>
            <c:dLbl>
              <c:idx val="4"/>
              <c:layout>
                <c:manualLayout>
                  <c:x val="-0.35362282370533521"/>
                  <c:y val="-0.2398152526284789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214479505230931"/>
                      <c:h val="0.13140269785869255"/>
                    </c:manualLayout>
                  </c15:layout>
                </c:ext>
                <c:ext xmlns:c16="http://schemas.microsoft.com/office/drawing/2014/chart" uri="{C3380CC4-5D6E-409C-BE32-E72D297353CC}">
                  <c16:uniqueId val="{0000000A-B1C5-4894-9F9B-56EBDE636087}"/>
                </c:ext>
              </c:extLst>
            </c:dLbl>
            <c:dLbl>
              <c:idx val="5"/>
              <c:layout>
                <c:manualLayout>
                  <c:x val="-2.8558663643700539E-2"/>
                  <c:y val="-0.2496654670568502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07670240414751"/>
                      <c:h val="9.7674357686201543E-2"/>
                    </c:manualLayout>
                  </c15:layout>
                </c:ext>
                <c:ext xmlns:c16="http://schemas.microsoft.com/office/drawing/2014/chart" uri="{C3380CC4-5D6E-409C-BE32-E72D297353CC}">
                  <c16:uniqueId val="{0000000B-B1C5-4894-9F9B-56EBDE636087}"/>
                </c:ext>
              </c:extLst>
            </c:dLbl>
            <c:dLbl>
              <c:idx val="6"/>
              <c:layout>
                <c:manualLayout>
                  <c:x val="0.32963279550142699"/>
                  <c:y val="-0.2276823039801759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854907490211769"/>
                      <c:h val="8.7534345767506863E-2"/>
                    </c:manualLayout>
                  </c15:layout>
                </c:ext>
                <c:ext xmlns:c16="http://schemas.microsoft.com/office/drawing/2014/chart" uri="{C3380CC4-5D6E-409C-BE32-E72D297353CC}">
                  <c16:uniqueId val="{0000000C-B1C5-4894-9F9B-56EBDE636087}"/>
                </c:ext>
              </c:extLst>
            </c:dLbl>
            <c:dLbl>
              <c:idx val="7"/>
              <c:layout>
                <c:manualLayout>
                  <c:x val="0.33923352270861373"/>
                  <c:y val="-0.1198855096626887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95818291376235"/>
                      <c:h val="0.12203628069492042"/>
                    </c:manualLayout>
                  </c15:layout>
                </c:ext>
                <c:ext xmlns:c16="http://schemas.microsoft.com/office/drawing/2014/chart" uri="{C3380CC4-5D6E-409C-BE32-E72D297353CC}">
                  <c16:uniqueId val="{0000000D-B1C5-4894-9F9B-56EBDE636087}"/>
                </c:ext>
              </c:extLst>
            </c:dLbl>
            <c:dLbl>
              <c:idx val="8"/>
              <c:layout>
                <c:manualLayout>
                  <c:x val="0.33877567697398708"/>
                  <c:y val="-2.545573795111809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B1C5-4894-9F9B-56EBDE636087}"/>
                </c:ext>
              </c:extLst>
            </c:dLbl>
            <c:dLbl>
              <c:idx val="9"/>
              <c:layout>
                <c:manualLayout>
                  <c:x val="0.34573634500871786"/>
                  <c:y val="5.5477009828710344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B1C5-4894-9F9B-56EBDE636087}"/>
                </c:ext>
              </c:extLst>
            </c:dLbl>
            <c:dLbl>
              <c:idx val="10"/>
              <c:layout>
                <c:manualLayout>
                  <c:x val="0.36248273243432771"/>
                  <c:y val="0.20597722014694436"/>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8907192065914034E-2"/>
                      <c:h val="0.10621830778640005"/>
                    </c:manualLayout>
                  </c15:layout>
                </c:ext>
                <c:ext xmlns:c16="http://schemas.microsoft.com/office/drawing/2014/chart" uri="{C3380CC4-5D6E-409C-BE32-E72D297353CC}">
                  <c16:uniqueId val="{00000016-0662-4A14-8200-547C613DA7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'8.F-gas'!$Y$6:$Y$16</c:f>
              <c:strCache>
                <c:ptCount val="11"/>
                <c:pt idx="0">
                  <c:v>Refrigeration and 
Air Conditioning Equipment</c:v>
                </c:pt>
                <c:pt idx="1">
                  <c:v>Foam Blowing Agents</c:v>
                </c:pt>
                <c:pt idx="2">
                  <c:v>Aerosols / MDI</c:v>
                </c:pt>
                <c:pt idx="3">
                  <c:v>Solvents /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Ref>
              <c:f>'8.F-gas'!$BG$41:$BG$51</c:f>
              <c:numCache>
                <c:formatCode>#0.0%;[Red]\-#0.0%</c:formatCode>
                <c:ptCount val="11"/>
                <c:pt idx="0">
                  <c:v>0.92790372840387914</c:v>
                </c:pt>
                <c:pt idx="1">
                  <c:v>5.6168302967004841E-2</c:v>
                </c:pt>
                <c:pt idx="2">
                  <c:v>9.2276558788967466E-3</c:v>
                </c:pt>
                <c:pt idx="3">
                  <c:v>2.8036174368382297E-3</c:v>
                </c:pt>
                <c:pt idx="4">
                  <c:v>1.3550654593864238E-3</c:v>
                </c:pt>
                <c:pt idx="5">
                  <c:v>2.0806035852550756E-3</c:v>
                </c:pt>
                <c:pt idx="6" formatCode="0.000%">
                  <c:v>3.1055816961722135E-5</c:v>
                </c:pt>
                <c:pt idx="7" formatCode="0.00%">
                  <c:v>8.0630113303465384E-5</c:v>
                </c:pt>
                <c:pt idx="8" formatCode="0.00%">
                  <c:v>1.9957115043919038E-4</c:v>
                </c:pt>
                <c:pt idx="9" formatCode="0.000%">
                  <c:v>2.5359471119638302E-5</c:v>
                </c:pt>
                <c:pt idx="10" formatCode="0.000%">
                  <c:v>1.2440971691566669E-4</c:v>
                </c:pt>
              </c:numCache>
            </c:numRef>
          </c:val>
          <c:extLst>
            <c:ext xmlns:c16="http://schemas.microsoft.com/office/drawing/2014/chart" uri="{C3380CC4-5D6E-409C-BE32-E72D297353CC}">
              <c16:uniqueId val="{00000010-B1C5-4894-9F9B-56EBDE63608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v>2013年</c:v>
          </c:tx>
          <c:dPt>
            <c:idx val="0"/>
            <c:bubble3D val="0"/>
            <c:spPr>
              <a:noFill/>
              <a:ln>
                <a:noFill/>
              </a:ln>
              <a:effectLst/>
            </c:spPr>
            <c:extLst>
              <c:ext xmlns:c16="http://schemas.microsoft.com/office/drawing/2014/chart" uri="{C3380CC4-5D6E-409C-BE32-E72D297353CC}">
                <c16:uniqueId val="{00000000-A631-4856-9355-3035C8779AC4}"/>
              </c:ext>
            </c:extLst>
          </c:dPt>
          <c:dLbls>
            <c:dLbl>
              <c:idx val="0"/>
              <c:layout>
                <c:manualLayout>
                  <c:x val="5.2327689442088366E-3"/>
                  <c:y val="-0.10314710532050807"/>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A631-4856-9355-3035C8779A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Lit>
              <c:formatCode>#,##0"万トン"</c:formatCode>
              <c:ptCount val="1"/>
              <c:pt idx="0">
                <c:v>3030</c:v>
              </c:pt>
            </c:numLit>
          </c:val>
          <c:extLst>
            <c:ext xmlns:c16="http://schemas.microsoft.com/office/drawing/2014/chart" uri="{C3380CC4-5D6E-409C-BE32-E72D297353CC}">
              <c16:uniqueId val="{00000001-A631-4856-9355-3035C8779AC4}"/>
            </c:ext>
          </c:extLst>
        </c:ser>
        <c:ser>
          <c:idx val="0"/>
          <c:order val="1"/>
          <c:tx>
            <c:strRef>
              <c:f>'8.F-gas'!$AX$39</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A631-4856-9355-3035C8779AC4}"/>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A631-4856-9355-3035C8779AC4}"/>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A631-4856-9355-3035C8779AC4}"/>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A631-4856-9355-3035C8779AC4}"/>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A631-4856-9355-3035C8779AC4}"/>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A631-4856-9355-3035C8779AC4}"/>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A631-4856-9355-3035C8779AC4}"/>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A631-4856-9355-3035C8779AC4}"/>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A631-4856-9355-3035C8779AC4}"/>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A631-4856-9355-3035C8779AC4}"/>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B3E2-4E79-A064-7D133BB5520C}"/>
              </c:ext>
            </c:extLst>
          </c:dPt>
          <c:dLbls>
            <c:dLbl>
              <c:idx val="0"/>
              <c:layout>
                <c:manualLayout>
                  <c:x val="6.8929524684575416E-2"/>
                  <c:y val="0.14010166186645884"/>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01794200296953"/>
                      <c:h val="9.6172645498954559E-2"/>
                    </c:manualLayout>
                  </c15:layout>
                </c:ext>
                <c:ext xmlns:c16="http://schemas.microsoft.com/office/drawing/2014/chart" uri="{C3380CC4-5D6E-409C-BE32-E72D297353CC}">
                  <c16:uniqueId val="{00000003-A631-4856-9355-3035C8779AC4}"/>
                </c:ext>
              </c:extLst>
            </c:dLbl>
            <c:dLbl>
              <c:idx val="1"/>
              <c:layout>
                <c:manualLayout>
                  <c:x val="-0.33774911811796154"/>
                  <c:y val="8.425054087820337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5-A631-4856-9355-3035C8779AC4}"/>
                </c:ext>
              </c:extLst>
            </c:dLbl>
            <c:dLbl>
              <c:idx val="2"/>
              <c:layout>
                <c:manualLayout>
                  <c:x val="-0.28894993779408223"/>
                  <c:y val="-4.4365656797995499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9972117244276236"/>
                      <c:h val="0.12621630131278527"/>
                    </c:manualLayout>
                  </c15:layout>
                </c:ext>
                <c:ext xmlns:c16="http://schemas.microsoft.com/office/drawing/2014/chart" uri="{C3380CC4-5D6E-409C-BE32-E72D297353CC}">
                  <c16:uniqueId val="{00000007-A631-4856-9355-3035C8779AC4}"/>
                </c:ext>
              </c:extLst>
            </c:dLbl>
            <c:dLbl>
              <c:idx val="3"/>
              <c:layout>
                <c:manualLayout>
                  <c:x val="-0.2655393655798628"/>
                  <c:y val="-0.16433229983465278"/>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8167529505693197"/>
                      <c:h val="7.0228969134557173E-2"/>
                    </c:manualLayout>
                  </c15:layout>
                </c:ext>
                <c:ext xmlns:c16="http://schemas.microsoft.com/office/drawing/2014/chart" uri="{C3380CC4-5D6E-409C-BE32-E72D297353CC}">
                  <c16:uniqueId val="{00000009-A631-4856-9355-3035C8779AC4}"/>
                </c:ext>
              </c:extLst>
            </c:dLbl>
            <c:dLbl>
              <c:idx val="4"/>
              <c:layout>
                <c:manualLayout>
                  <c:x val="-0.26766643251869304"/>
                  <c:y val="-0.2468984434359793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03407895931762"/>
                      <c:h val="7.4102468141908254E-2"/>
                    </c:manualLayout>
                  </c15:layout>
                </c:ext>
                <c:ext xmlns:c16="http://schemas.microsoft.com/office/drawing/2014/chart" uri="{C3380CC4-5D6E-409C-BE32-E72D297353CC}">
                  <c16:uniqueId val="{0000000A-A631-4856-9355-3035C8779AC4}"/>
                </c:ext>
              </c:extLst>
            </c:dLbl>
            <c:dLbl>
              <c:idx val="5"/>
              <c:layout>
                <c:manualLayout>
                  <c:x val="1.1608327097133428E-2"/>
                  <c:y val="-0.2597663440611317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816021716636908"/>
                      <c:h val="4.128523193037574E-2"/>
                    </c:manualLayout>
                  </c15:layout>
                </c:ext>
                <c:ext xmlns:c16="http://schemas.microsoft.com/office/drawing/2014/chart" uri="{C3380CC4-5D6E-409C-BE32-E72D297353CC}">
                  <c16:uniqueId val="{0000000B-A631-4856-9355-3035C8779AC4}"/>
                </c:ext>
              </c:extLst>
            </c:dLbl>
            <c:dLbl>
              <c:idx val="6"/>
              <c:layout>
                <c:manualLayout>
                  <c:x val="0.24040517440280226"/>
                  <c:y val="-0.2035295598219453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A631-4856-9355-3035C8779AC4}"/>
                </c:ext>
              </c:extLst>
            </c:dLbl>
            <c:dLbl>
              <c:idx val="7"/>
              <c:layout>
                <c:manualLayout>
                  <c:x val="0.30885629690308086"/>
                  <c:y val="-0.11865718049893191"/>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1801713198"/>
                      <c:h val="8.8846140322367581E-2"/>
                    </c:manualLayout>
                  </c15:layout>
                </c:ext>
                <c:ext xmlns:c16="http://schemas.microsoft.com/office/drawing/2014/chart" uri="{C3380CC4-5D6E-409C-BE32-E72D297353CC}">
                  <c16:uniqueId val="{0000000D-A631-4856-9355-3035C8779AC4}"/>
                </c:ext>
              </c:extLst>
            </c:dLbl>
            <c:dLbl>
              <c:idx val="8"/>
              <c:layout>
                <c:manualLayout>
                  <c:x val="0.31533741509358121"/>
                  <c:y val="-4.345321252340784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163776323621449"/>
                      <c:h val="6.0357762836600694E-2"/>
                    </c:manualLayout>
                  </c15:layout>
                </c:ext>
                <c:ext xmlns:c16="http://schemas.microsoft.com/office/drawing/2014/chart" uri="{C3380CC4-5D6E-409C-BE32-E72D297353CC}">
                  <c16:uniqueId val="{0000000E-A631-4856-9355-3035C8779AC4}"/>
                </c:ext>
              </c:extLst>
            </c:dLbl>
            <c:dLbl>
              <c:idx val="9"/>
              <c:layout>
                <c:manualLayout>
                  <c:x val="0.34580707271185679"/>
                  <c:y val="3.7456405421795173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0F-A631-4856-9355-3035C8779AC4}"/>
                </c:ext>
              </c:extLst>
            </c:dLbl>
            <c:dLbl>
              <c:idx val="10"/>
              <c:layout>
                <c:manualLayout>
                  <c:x val="0.29853014176487414"/>
                  <c:y val="0.15491279778146561"/>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485046672889931E-2"/>
                      <c:h val="0.11441999325036435"/>
                    </c:manualLayout>
                  </c15:layout>
                </c:ext>
                <c:ext xmlns:c16="http://schemas.microsoft.com/office/drawing/2014/chart" uri="{C3380CC4-5D6E-409C-BE32-E72D297353CC}">
                  <c16:uniqueId val="{00000016-B3E2-4E79-A064-7D133BB5520C}"/>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Ref>
              <c:f>'8.F-gas'!$AX$41:$AX$51</c:f>
              <c:numCache>
                <c:formatCode>#0.0%;[Red]\-#0.0%</c:formatCode>
                <c:ptCount val="11"/>
                <c:pt idx="0">
                  <c:v>0.90719839349866649</c:v>
                </c:pt>
                <c:pt idx="1">
                  <c:v>6.4515980412831839E-2</c:v>
                </c:pt>
                <c:pt idx="2">
                  <c:v>1.5605076556378267E-2</c:v>
                </c:pt>
                <c:pt idx="3">
                  <c:v>3.6248019580274742E-3</c:v>
                </c:pt>
                <c:pt idx="4">
                  <c:v>3.90754419648721E-3</c:v>
                </c:pt>
                <c:pt idx="5">
                  <c:v>4.2627206569400989E-3</c:v>
                </c:pt>
                <c:pt idx="6" formatCode="0.000%">
                  <c:v>6.5394421334664712E-5</c:v>
                </c:pt>
                <c:pt idx="7" formatCode="0.00%">
                  <c:v>4.496214923414766E-4</c:v>
                </c:pt>
                <c:pt idx="8" formatCode="0.00%">
                  <c:v>2.5580092559434649E-4</c:v>
                </c:pt>
                <c:pt idx="9" formatCode="0.000%">
                  <c:v>3.8567239445713154E-5</c:v>
                </c:pt>
                <c:pt idx="10" formatCode="0.000%">
                  <c:v>7.6098641952200506E-5</c:v>
                </c:pt>
              </c:numCache>
            </c:numRef>
          </c:val>
          <c:extLst>
            <c:ext xmlns:c16="http://schemas.microsoft.com/office/drawing/2014/chart" uri="{C3380CC4-5D6E-409C-BE32-E72D297353CC}">
              <c16:uniqueId val="{00000010-A631-4856-9355-3035C8779AC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v>2022年</c:v>
          </c:tx>
          <c:dPt>
            <c:idx val="0"/>
            <c:bubble3D val="0"/>
            <c:spPr>
              <a:noFill/>
              <a:ln>
                <a:noFill/>
              </a:ln>
              <a:effectLst/>
            </c:spPr>
            <c:extLst>
              <c:ext xmlns:c16="http://schemas.microsoft.com/office/drawing/2014/chart" uri="{C3380CC4-5D6E-409C-BE32-E72D297353CC}">
                <c16:uniqueId val="{00000000-4626-4C35-AC26-266F5D9B067E}"/>
              </c:ext>
            </c:extLst>
          </c:dPt>
          <c:dLbls>
            <c:dLbl>
              <c:idx val="0"/>
              <c:layout>
                <c:manualLayout>
                  <c:x val="2.7392208069448435E-3"/>
                  <c:y val="-0.1002577098291326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0-4626-4C35-AC26-266F5D9B06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Lit>
              <c:formatCode>#,##0"万トン"</c:formatCode>
              <c:ptCount val="1"/>
              <c:pt idx="0">
                <c:v>4610</c:v>
              </c:pt>
            </c:numLit>
          </c:val>
          <c:extLst>
            <c:ext xmlns:c16="http://schemas.microsoft.com/office/drawing/2014/chart" uri="{C3380CC4-5D6E-409C-BE32-E72D297353CC}">
              <c16:uniqueId val="{00000001-4626-4C35-AC26-266F5D9B067E}"/>
            </c:ext>
          </c:extLst>
        </c:ser>
        <c:ser>
          <c:idx val="0"/>
          <c:order val="1"/>
          <c:tx>
            <c:strRef>
              <c:f>'8.F-gas'!$BG$39</c:f>
              <c:strCache>
                <c:ptCount val="1"/>
                <c:pt idx="0">
                  <c:v>2022</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3-4626-4C35-AC26-266F5D9B067E}"/>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5-4626-4C35-AC26-266F5D9B067E}"/>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7-4626-4C35-AC26-266F5D9B067E}"/>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9-4626-4C35-AC26-266F5D9B067E}"/>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A-4626-4C35-AC26-266F5D9B067E}"/>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B-4626-4C35-AC26-266F5D9B067E}"/>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0C-4626-4C35-AC26-266F5D9B067E}"/>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0D-4626-4C35-AC26-266F5D9B067E}"/>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0E-4626-4C35-AC26-266F5D9B067E}"/>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0F-4626-4C35-AC26-266F5D9B067E}"/>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6-3311-440E-A6D4-8D91629CAF34}"/>
              </c:ext>
            </c:extLst>
          </c:dPt>
          <c:dLbls>
            <c:dLbl>
              <c:idx val="0"/>
              <c:layout>
                <c:manualLayout>
                  <c:x val="0.10356807102359798"/>
                  <c:y val="0.1560907261736279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1131608068671288"/>
                      <c:h val="8.5410154804333283E-2"/>
                    </c:manualLayout>
                  </c15:layout>
                </c:ext>
                <c:ext xmlns:c16="http://schemas.microsoft.com/office/drawing/2014/chart" uri="{C3380CC4-5D6E-409C-BE32-E72D297353CC}">
                  <c16:uniqueId val="{00000003-4626-4C35-AC26-266F5D9B067E}"/>
                </c:ext>
              </c:extLst>
            </c:dLbl>
            <c:dLbl>
              <c:idx val="1"/>
              <c:layout>
                <c:manualLayout>
                  <c:x val="-0.27392778788151362"/>
                  <c:y val="3.918675948550089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5689488242201581E-2"/>
                      <c:h val="0.10841982698411337"/>
                    </c:manualLayout>
                  </c15:layout>
                </c:ext>
                <c:ext xmlns:c16="http://schemas.microsoft.com/office/drawing/2014/chart" uri="{C3380CC4-5D6E-409C-BE32-E72D297353CC}">
                  <c16:uniqueId val="{00000005-4626-4C35-AC26-266F5D9B067E}"/>
                </c:ext>
              </c:extLst>
            </c:dLbl>
            <c:dLbl>
              <c:idx val="2"/>
              <c:layout>
                <c:manualLayout>
                  <c:x val="-0.33186456726581859"/>
                  <c:y val="-7.5625263859727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155927972700232"/>
                      <c:h val="9.9484484289242003E-2"/>
                    </c:manualLayout>
                  </c15:layout>
                </c:ext>
                <c:ext xmlns:c16="http://schemas.microsoft.com/office/drawing/2014/chart" uri="{C3380CC4-5D6E-409C-BE32-E72D297353CC}">
                  <c16:uniqueId val="{00000007-4626-4C35-AC26-266F5D9B067E}"/>
                </c:ext>
              </c:extLst>
            </c:dLbl>
            <c:dLbl>
              <c:idx val="3"/>
              <c:layout>
                <c:manualLayout>
                  <c:x val="-0.27672079934449084"/>
                  <c:y val="-0.161083351360424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958916545124116"/>
                      <c:h val="5.2303051265413306E-2"/>
                    </c:manualLayout>
                  </c15:layout>
                </c:ext>
                <c:ext xmlns:c16="http://schemas.microsoft.com/office/drawing/2014/chart" uri="{C3380CC4-5D6E-409C-BE32-E72D297353CC}">
                  <c16:uniqueId val="{00000009-4626-4C35-AC26-266F5D9B067E}"/>
                </c:ext>
              </c:extLst>
            </c:dLbl>
            <c:dLbl>
              <c:idx val="4"/>
              <c:layout>
                <c:manualLayout>
                  <c:x val="-0.28156895284381905"/>
                  <c:y val="-0.243769305241805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741705644911928"/>
                      <c:h val="7.4156243461485263E-2"/>
                    </c:manualLayout>
                  </c15:layout>
                </c:ext>
                <c:ext xmlns:c16="http://schemas.microsoft.com/office/drawing/2014/chart" uri="{C3380CC4-5D6E-409C-BE32-E72D297353CC}">
                  <c16:uniqueId val="{0000000A-4626-4C35-AC26-266F5D9B067E}"/>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B-4626-4C35-AC26-266F5D9B067E}"/>
                </c:ext>
              </c:extLst>
            </c:dLbl>
            <c:dLbl>
              <c:idx val="6"/>
              <c:layout>
                <c:manualLayout>
                  <c:x val="0.27328810873000337"/>
                  <c:y val="-0.26633423247006038"/>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0C-4626-4C35-AC26-266F5D9B067E}"/>
                </c:ext>
              </c:extLst>
            </c:dLbl>
            <c:dLbl>
              <c:idx val="7"/>
              <c:layout>
                <c:manualLayout>
                  <c:x val="0.3110567808989666"/>
                  <c:y val="-0.17535701244136906"/>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760121829543658"/>
                      <c:h val="8.8758287877845676E-2"/>
                    </c:manualLayout>
                  </c15:layout>
                </c:ext>
                <c:ext xmlns:c16="http://schemas.microsoft.com/office/drawing/2014/chart" uri="{C3380CC4-5D6E-409C-BE32-E72D297353CC}">
                  <c16:uniqueId val="{0000000D-4626-4C35-AC26-266F5D9B067E}"/>
                </c:ext>
              </c:extLst>
            </c:dLbl>
            <c:dLbl>
              <c:idx val="8"/>
              <c:layout>
                <c:manualLayout>
                  <c:x val="0.29996677376081882"/>
                  <c:y val="-8.826468176074356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0E-4626-4C35-AC26-266F5D9B067E}"/>
                </c:ext>
              </c:extLst>
            </c:dLbl>
            <c:dLbl>
              <c:idx val="9"/>
              <c:layout>
                <c:manualLayout>
                  <c:x val="0.32633952824469015"/>
                  <c:y val="3.1209704575506951E-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051787103827225"/>
                      <c:h val="7.2493807924214393E-2"/>
                    </c:manualLayout>
                  </c15:layout>
                </c:ext>
                <c:ext xmlns:c16="http://schemas.microsoft.com/office/drawing/2014/chart" uri="{C3380CC4-5D6E-409C-BE32-E72D297353CC}">
                  <c16:uniqueId val="{0000000F-4626-4C35-AC26-266F5D9B067E}"/>
                </c:ext>
              </c:extLst>
            </c:dLbl>
            <c:dLbl>
              <c:idx val="10"/>
              <c:layout>
                <c:manualLayout>
                  <c:x val="0.36862029951354114"/>
                  <c:y val="0.1907311870599401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311-440E-A6D4-8D91629CAF34}"/>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'8.F-gas'!$V$6:$V$16</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Ref>
              <c:f>'8.F-gas'!$BG$41:$BG$51</c:f>
              <c:numCache>
                <c:formatCode>#0.0%;[Red]\-#0.0%</c:formatCode>
                <c:ptCount val="11"/>
                <c:pt idx="0">
                  <c:v>0.92790372840387914</c:v>
                </c:pt>
                <c:pt idx="1">
                  <c:v>5.6168302967004841E-2</c:v>
                </c:pt>
                <c:pt idx="2">
                  <c:v>9.2276558788967466E-3</c:v>
                </c:pt>
                <c:pt idx="3">
                  <c:v>2.8036174368382297E-3</c:v>
                </c:pt>
                <c:pt idx="4">
                  <c:v>1.3550654593864238E-3</c:v>
                </c:pt>
                <c:pt idx="5">
                  <c:v>2.0806035852550756E-3</c:v>
                </c:pt>
                <c:pt idx="6" formatCode="0.000%">
                  <c:v>3.1055816961722135E-5</c:v>
                </c:pt>
                <c:pt idx="7" formatCode="0.00%">
                  <c:v>8.0630113303465384E-5</c:v>
                </c:pt>
                <c:pt idx="8" formatCode="0.00%">
                  <c:v>1.9957115043919038E-4</c:v>
                </c:pt>
                <c:pt idx="9" formatCode="0.000%">
                  <c:v>2.5359471119638302E-5</c:v>
                </c:pt>
                <c:pt idx="10" formatCode="0.000%">
                  <c:v>1.2440971691566669E-4</c:v>
                </c:pt>
              </c:numCache>
            </c:numRef>
          </c:val>
          <c:extLst>
            <c:ext xmlns:c16="http://schemas.microsoft.com/office/drawing/2014/chart" uri="{C3380CC4-5D6E-409C-BE32-E72D297353CC}">
              <c16:uniqueId val="{00000010-4626-4C35-AC26-266F5D9B067E}"/>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'9.GHG-capita'!$Y$7</c:f>
              <c:strCache>
                <c:ptCount val="1"/>
                <c:pt idx="0">
                  <c:v>Energy-related CO2 emissions</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alibri" panose="020F0502020204030204" pitchFamily="34"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'9.GHG-capita'!$AA$7:$BG$7</c:f>
              <c:numCache>
                <c:formatCode>#,##0_);[Red]\(#,##0\)</c:formatCode>
                <c:ptCount val="33"/>
                <c:pt idx="0">
                  <c:v>1067.561954437844</c:v>
                </c:pt>
                <c:pt idx="1">
                  <c:v>1077.8113134951486</c:v>
                </c:pt>
                <c:pt idx="2">
                  <c:v>1085.8221633882238</c:v>
                </c:pt>
                <c:pt idx="3">
                  <c:v>1081.0016873980737</c:v>
                </c:pt>
                <c:pt idx="4">
                  <c:v>1130.9039713782831</c:v>
                </c:pt>
                <c:pt idx="5">
                  <c:v>1142.1412286336395</c:v>
                </c:pt>
                <c:pt idx="6">
                  <c:v>1153.5496793706229</c:v>
                </c:pt>
                <c:pt idx="7">
                  <c:v>1147.0967966268647</c:v>
                </c:pt>
                <c:pt idx="8">
                  <c:v>1113.1578091833085</c:v>
                </c:pt>
                <c:pt idx="9">
                  <c:v>1149.4787329300641</c:v>
                </c:pt>
                <c:pt idx="10">
                  <c:v>1170.3002428345183</c:v>
                </c:pt>
                <c:pt idx="11">
                  <c:v>1157.3601822797361</c:v>
                </c:pt>
                <c:pt idx="12">
                  <c:v>1188.9908394394013</c:v>
                </c:pt>
                <c:pt idx="13">
                  <c:v>1197.2982498674169</c:v>
                </c:pt>
                <c:pt idx="14">
                  <c:v>1193.4424477155812</c:v>
                </c:pt>
                <c:pt idx="15">
                  <c:v>1200.5211451346584</c:v>
                </c:pt>
                <c:pt idx="16">
                  <c:v>1178.6756193085625</c:v>
                </c:pt>
                <c:pt idx="17">
                  <c:v>1214.4658442662508</c:v>
                </c:pt>
                <c:pt idx="18">
                  <c:v>1146.91826166287</c:v>
                </c:pt>
                <c:pt idx="19">
                  <c:v>1087.272069202096</c:v>
                </c:pt>
                <c:pt idx="20">
                  <c:v>1136.944412005553</c:v>
                </c:pt>
                <c:pt idx="21">
                  <c:v>1188.0046866890555</c:v>
                </c:pt>
                <c:pt idx="22">
                  <c:v>1227.2625996148483</c:v>
                </c:pt>
                <c:pt idx="23">
                  <c:v>1235.3729068825387</c:v>
                </c:pt>
                <c:pt idx="24">
                  <c:v>1185.1804579719142</c:v>
                </c:pt>
                <c:pt idx="25">
                  <c:v>1145.8045035909081</c:v>
                </c:pt>
                <c:pt idx="26">
                  <c:v>1126.0573880736017</c:v>
                </c:pt>
                <c:pt idx="27">
                  <c:v>1109.4205371072296</c:v>
                </c:pt>
                <c:pt idx="28">
                  <c:v>1064.4055096352604</c:v>
                </c:pt>
                <c:pt idx="29">
                  <c:v>1028.5188113534248</c:v>
                </c:pt>
                <c:pt idx="30">
                  <c:v>967.88642559121502</c:v>
                </c:pt>
                <c:pt idx="31">
                  <c:v>987.09932422712575</c:v>
                </c:pt>
                <c:pt idx="32">
                  <c:v>964.05311496739318</c:v>
                </c:pt>
              </c:numCache>
            </c:numRef>
          </c:val>
          <c:extLst>
            <c:ext xmlns:c16="http://schemas.microsoft.com/office/drawing/2014/chart" uri="{C3380CC4-5D6E-409C-BE32-E72D297353CC}">
              <c16:uniqueId val="{00000000-6C1C-4424-BF01-CD53080B658B}"/>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'9.GHG-capita'!$Y$10</c:f>
              <c:strCache>
                <c:ptCount val="1"/>
                <c:pt idx="0">
                  <c:v>Energy-related CO2 emissions per capita </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C-4424-BF01-CD53080B658B}"/>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'9.GHG-capita'!$AA$10:$BG$10</c:f>
              <c:numCache>
                <c:formatCode>#,##0.00_);[Red]\(#,##0.00\)</c:formatCode>
                <c:ptCount val="33"/>
                <c:pt idx="0">
                  <c:v>8.6364640237344883</c:v>
                </c:pt>
                <c:pt idx="1">
                  <c:v>8.6849526876910641</c:v>
                </c:pt>
                <c:pt idx="2">
                  <c:v>8.7167722060274695</c:v>
                </c:pt>
                <c:pt idx="3">
                  <c:v>8.6523050424856631</c:v>
                </c:pt>
                <c:pt idx="4">
                  <c:v>9.0280922155293428</c:v>
                </c:pt>
                <c:pt idx="5">
                  <c:v>9.0956536484322665</c:v>
                </c:pt>
                <c:pt idx="6">
                  <c:v>9.1654127187616528</c:v>
                </c:pt>
                <c:pt idx="7">
                  <c:v>9.0926131457379675</c:v>
                </c:pt>
                <c:pt idx="8">
                  <c:v>8.8016146592392648</c:v>
                </c:pt>
                <c:pt idx="9">
                  <c:v>9.0748082210051884</c:v>
                </c:pt>
                <c:pt idx="10">
                  <c:v>9.2203350206775472</c:v>
                </c:pt>
                <c:pt idx="11">
                  <c:v>9.0904535351388365</c:v>
                </c:pt>
                <c:pt idx="12">
                  <c:v>9.3264424284972574</c:v>
                </c:pt>
                <c:pt idx="13">
                  <c:v>9.3763078129545399</c:v>
                </c:pt>
                <c:pt idx="14">
                  <c:v>9.339310318855448</c:v>
                </c:pt>
                <c:pt idx="15">
                  <c:v>9.3961018810238741</c:v>
                </c:pt>
                <c:pt idx="16">
                  <c:v>9.2155309130386982</c:v>
                </c:pt>
                <c:pt idx="17">
                  <c:v>9.4855689100954521</c:v>
                </c:pt>
                <c:pt idx="18">
                  <c:v>8.954422579423424</c:v>
                </c:pt>
                <c:pt idx="19">
                  <c:v>8.4921899931430893</c:v>
                </c:pt>
                <c:pt idx="20">
                  <c:v>8.8784001406303723</c:v>
                </c:pt>
                <c:pt idx="21">
                  <c:v>9.2933219749443428</c:v>
                </c:pt>
                <c:pt idx="22">
                  <c:v>9.6185989732532047</c:v>
                </c:pt>
                <c:pt idx="23">
                  <c:v>9.6957476635713267</c:v>
                </c:pt>
                <c:pt idx="24">
                  <c:v>9.3147359711524036</c:v>
                </c:pt>
                <c:pt idx="25">
                  <c:v>9.0153570361300783</c:v>
                </c:pt>
                <c:pt idx="26">
                  <c:v>8.863662316978651</c:v>
                </c:pt>
                <c:pt idx="27">
                  <c:v>8.7411698572099503</c:v>
                </c:pt>
                <c:pt idx="28">
                  <c:v>8.3977428589989689</c:v>
                </c:pt>
                <c:pt idx="29">
                  <c:v>8.1270499889646786</c:v>
                </c:pt>
                <c:pt idx="30">
                  <c:v>7.6727416326303928</c:v>
                </c:pt>
                <c:pt idx="31">
                  <c:v>7.8651897445626355</c:v>
                </c:pt>
                <c:pt idx="32">
                  <c:v>7.7156963750021461</c:v>
                </c:pt>
              </c:numCache>
            </c:numRef>
          </c:val>
          <c:smooth val="0"/>
          <c:extLst>
            <c:ext xmlns:c16="http://schemas.microsoft.com/office/drawing/2014/chart" uri="{C3380CC4-5D6E-409C-BE32-E72D297353CC}">
              <c16:uniqueId val="{00000002-6C1C-4424-BF01-CD53080B658B}"/>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06144"/>
        <c:crosses val="max"/>
        <c:crossBetween val="between"/>
        <c:majorUnit val="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v>非エネルギー起源CO₂</c:v>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'1.Summary'!$AA$7:$BG$7</c:f>
              <c:numCache>
                <c:formatCode>#,##0.0_ </c:formatCode>
                <c:ptCount val="33"/>
                <c:pt idx="0">
                  <c:v>95.301599107270789</c:v>
                </c:pt>
                <c:pt idx="1">
                  <c:v>96.570398895985619</c:v>
                </c:pt>
                <c:pt idx="2">
                  <c:v>98.064018546208175</c:v>
                </c:pt>
                <c:pt idx="3">
                  <c:v>95.661656157128022</c:v>
                </c:pt>
                <c:pt idx="4">
                  <c:v>100.7746902148717</c:v>
                </c:pt>
                <c:pt idx="5">
                  <c:v>101.77783947774168</c:v>
                </c:pt>
                <c:pt idx="6">
                  <c:v>102.91546799981172</c:v>
                </c:pt>
                <c:pt idx="7">
                  <c:v>101.90902663799326</c:v>
                </c:pt>
                <c:pt idx="8">
                  <c:v>95.620946923686716</c:v>
                </c:pt>
                <c:pt idx="9">
                  <c:v>95.925890929587041</c:v>
                </c:pt>
                <c:pt idx="10">
                  <c:v>97.892842972514529</c:v>
                </c:pt>
                <c:pt idx="11">
                  <c:v>95.798494384781833</c:v>
                </c:pt>
                <c:pt idx="12">
                  <c:v>93.552338224315406</c:v>
                </c:pt>
                <c:pt idx="13">
                  <c:v>93.605556976805119</c:v>
                </c:pt>
                <c:pt idx="14">
                  <c:v>92.77577608746175</c:v>
                </c:pt>
                <c:pt idx="15">
                  <c:v>93.063116318009605</c:v>
                </c:pt>
                <c:pt idx="16">
                  <c:v>91.766506542196083</c:v>
                </c:pt>
                <c:pt idx="17">
                  <c:v>91.552649124312708</c:v>
                </c:pt>
                <c:pt idx="18">
                  <c:v>87.986001780007541</c:v>
                </c:pt>
                <c:pt idx="19">
                  <c:v>78.607189588591112</c:v>
                </c:pt>
                <c:pt idx="20">
                  <c:v>80.282499178900096</c:v>
                </c:pt>
                <c:pt idx="21">
                  <c:v>79.152583360443259</c:v>
                </c:pt>
                <c:pt idx="22">
                  <c:v>80.990359609102867</c:v>
                </c:pt>
                <c:pt idx="23">
                  <c:v>82.236001792866688</c:v>
                </c:pt>
                <c:pt idx="24">
                  <c:v>80.803051142642929</c:v>
                </c:pt>
                <c:pt idx="25">
                  <c:v>79.584796675606484</c:v>
                </c:pt>
                <c:pt idx="26">
                  <c:v>79.276973080254479</c:v>
                </c:pt>
                <c:pt idx="27">
                  <c:v>80.224777419561335</c:v>
                </c:pt>
                <c:pt idx="28">
                  <c:v>80.166301634523919</c:v>
                </c:pt>
                <c:pt idx="29">
                  <c:v>78.9581088610948</c:v>
                </c:pt>
                <c:pt idx="30">
                  <c:v>74.464535359536086</c:v>
                </c:pt>
                <c:pt idx="31">
                  <c:v>76.600069538850803</c:v>
                </c:pt>
                <c:pt idx="32">
                  <c:v>72.628592106972306</c:v>
                </c:pt>
              </c:numCache>
            </c:numRef>
          </c:val>
          <c:smooth val="0"/>
          <c:extLst>
            <c:ext xmlns:c16="http://schemas.microsoft.com/office/drawing/2014/chart" uri="{C3380CC4-5D6E-409C-BE32-E72D297353CC}">
              <c16:uniqueId val="{00000000-33AE-4DB0-8707-4A0DD538BA66}"/>
            </c:ext>
          </c:extLst>
        </c:ser>
        <c:ser>
          <c:idx val="1"/>
          <c:order val="1"/>
          <c:tx>
            <c:v>CH₄</c:v>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'1.Summary'!$AA$8:$BG$8</c:f>
              <c:numCache>
                <c:formatCode>#,##0.0_ </c:formatCode>
                <c:ptCount val="33"/>
                <c:pt idx="0">
                  <c:v>49.814955605095797</c:v>
                </c:pt>
                <c:pt idx="1">
                  <c:v>49.0866139522183</c:v>
                </c:pt>
                <c:pt idx="2">
                  <c:v>49.01592217861068</c:v>
                </c:pt>
                <c:pt idx="3">
                  <c:v>48.013990608285511</c:v>
                </c:pt>
                <c:pt idx="4">
                  <c:v>48.055427717059629</c:v>
                </c:pt>
                <c:pt idx="5">
                  <c:v>46.726223281081317</c:v>
                </c:pt>
                <c:pt idx="6">
                  <c:v>45.309015395680227</c:v>
                </c:pt>
                <c:pt idx="7">
                  <c:v>44.782237334382152</c:v>
                </c:pt>
                <c:pt idx="8">
                  <c:v>42.889680231789256</c:v>
                </c:pt>
                <c:pt idx="9">
                  <c:v>42.46173265401751</c:v>
                </c:pt>
                <c:pt idx="10">
                  <c:v>41.738656354831029</c:v>
                </c:pt>
                <c:pt idx="11">
                  <c:v>40.428861649582771</c:v>
                </c:pt>
                <c:pt idx="12">
                  <c:v>39.510105831800686</c:v>
                </c:pt>
                <c:pt idx="13">
                  <c:v>38.501188425600901</c:v>
                </c:pt>
                <c:pt idx="14">
                  <c:v>38.158530821535926</c:v>
                </c:pt>
                <c:pt idx="15">
                  <c:v>38.150964602592651</c:v>
                </c:pt>
                <c:pt idx="16">
                  <c:v>37.518530089228392</c:v>
                </c:pt>
                <c:pt idx="17">
                  <c:v>36.834898261808675</c:v>
                </c:pt>
                <c:pt idx="18">
                  <c:v>35.943757864258735</c:v>
                </c:pt>
                <c:pt idx="19">
                  <c:v>35.336935330947206</c:v>
                </c:pt>
                <c:pt idx="20">
                  <c:v>34.830532752812871</c:v>
                </c:pt>
                <c:pt idx="21">
                  <c:v>33.469478691642649</c:v>
                </c:pt>
                <c:pt idx="22">
                  <c:v>32.732272843632884</c:v>
                </c:pt>
                <c:pt idx="23">
                  <c:v>32.660545588201032</c:v>
                </c:pt>
                <c:pt idx="24">
                  <c:v>32.097900562161222</c:v>
                </c:pt>
                <c:pt idx="25">
                  <c:v>31.682522171618857</c:v>
                </c:pt>
                <c:pt idx="26">
                  <c:v>31.63888496067143</c:v>
                </c:pt>
                <c:pt idx="27">
                  <c:v>31.433684346560849</c:v>
                </c:pt>
                <c:pt idx="28">
                  <c:v>30.926280621405425</c:v>
                </c:pt>
                <c:pt idx="29">
                  <c:v>30.639077969132178</c:v>
                </c:pt>
                <c:pt idx="30">
                  <c:v>30.404002455396775</c:v>
                </c:pt>
                <c:pt idx="31">
                  <c:v>30.377577259483981</c:v>
                </c:pt>
                <c:pt idx="32">
                  <c:v>29.866973521543581</c:v>
                </c:pt>
              </c:numCache>
            </c:numRef>
          </c:val>
          <c:smooth val="0"/>
          <c:extLst>
            <c:ext xmlns:c16="http://schemas.microsoft.com/office/drawing/2014/chart" uri="{C3380CC4-5D6E-409C-BE32-E72D297353CC}">
              <c16:uniqueId val="{00000001-33AE-4DB0-8707-4A0DD538BA66}"/>
            </c:ext>
          </c:extLst>
        </c:ser>
        <c:ser>
          <c:idx val="2"/>
          <c:order val="2"/>
          <c:tx>
            <c:v>N₂O</c:v>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'1.Summary'!$AA$9:$BG$9</c:f>
              <c:numCache>
                <c:formatCode>#,##0.0_ </c:formatCode>
                <c:ptCount val="33"/>
                <c:pt idx="0">
                  <c:v>28.877649075383765</c:v>
                </c:pt>
                <c:pt idx="1">
                  <c:v>28.579410656502787</c:v>
                </c:pt>
                <c:pt idx="2">
                  <c:v>28.677072788709481</c:v>
                </c:pt>
                <c:pt idx="3">
                  <c:v>28.613182814166194</c:v>
                </c:pt>
                <c:pt idx="4">
                  <c:v>29.630150693138592</c:v>
                </c:pt>
                <c:pt idx="5">
                  <c:v>29.892301722121893</c:v>
                </c:pt>
                <c:pt idx="6">
                  <c:v>30.738958751122162</c:v>
                </c:pt>
                <c:pt idx="7">
                  <c:v>31.418117346583418</c:v>
                </c:pt>
                <c:pt idx="8">
                  <c:v>30.134754067994596</c:v>
                </c:pt>
                <c:pt idx="9">
                  <c:v>24.63137213150971</c:v>
                </c:pt>
                <c:pt idx="10">
                  <c:v>26.875449030818917</c:v>
                </c:pt>
                <c:pt idx="11">
                  <c:v>23.669308855034345</c:v>
                </c:pt>
                <c:pt idx="12">
                  <c:v>23.006492345779986</c:v>
                </c:pt>
                <c:pt idx="13">
                  <c:v>23.150434676856246</c:v>
                </c:pt>
                <c:pt idx="14">
                  <c:v>22.995864324069647</c:v>
                </c:pt>
                <c:pt idx="15">
                  <c:v>22.706294525896325</c:v>
                </c:pt>
                <c:pt idx="16">
                  <c:v>22.691806863856019</c:v>
                </c:pt>
                <c:pt idx="17">
                  <c:v>22.334931435411864</c:v>
                </c:pt>
                <c:pt idx="18">
                  <c:v>21.463748037723313</c:v>
                </c:pt>
                <c:pt idx="19">
                  <c:v>20.898669771064526</c:v>
                </c:pt>
                <c:pt idx="20">
                  <c:v>20.572847977629703</c:v>
                </c:pt>
                <c:pt idx="21">
                  <c:v>20.201814854750697</c:v>
                </c:pt>
                <c:pt idx="22">
                  <c:v>19.890171810094643</c:v>
                </c:pt>
                <c:pt idx="23">
                  <c:v>19.896955256145031</c:v>
                </c:pt>
                <c:pt idx="24">
                  <c:v>19.45374830147999</c:v>
                </c:pt>
                <c:pt idx="25">
                  <c:v>19.170907627066338</c:v>
                </c:pt>
                <c:pt idx="26">
                  <c:v>18.712550779618315</c:v>
                </c:pt>
                <c:pt idx="27">
                  <c:v>18.954794532238001</c:v>
                </c:pt>
                <c:pt idx="28">
                  <c:v>18.490152688732792</c:v>
                </c:pt>
                <c:pt idx="29">
                  <c:v>18.03228639043887</c:v>
                </c:pt>
                <c:pt idx="30">
                  <c:v>17.692359428687102</c:v>
                </c:pt>
                <c:pt idx="31">
                  <c:v>17.592003294163035</c:v>
                </c:pt>
                <c:pt idx="32">
                  <c:v>17.252257969166013</c:v>
                </c:pt>
              </c:numCache>
            </c:numRef>
          </c:val>
          <c:smooth val="0"/>
          <c:extLst>
            <c:ext xmlns:c16="http://schemas.microsoft.com/office/drawing/2014/chart" uri="{C3380CC4-5D6E-409C-BE32-E72D297353CC}">
              <c16:uniqueId val="{00000002-33AE-4DB0-8707-4A0DD538BA66}"/>
            </c:ext>
          </c:extLst>
        </c:ser>
        <c:ser>
          <c:idx val="3"/>
          <c:order val="3"/>
          <c:tx>
            <c:v>HFCs</c:v>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'1.Summary'!$AA$11:$BG$11</c:f>
              <c:numCache>
                <c:formatCode>#,##0.0_ </c:formatCode>
                <c:ptCount val="33"/>
                <c:pt idx="0">
                  <c:v>13.409950442681184</c:v>
                </c:pt>
                <c:pt idx="1">
                  <c:v>14.605139090759387</c:v>
                </c:pt>
                <c:pt idx="2">
                  <c:v>14.969869251556611</c:v>
                </c:pt>
                <c:pt idx="3">
                  <c:v>15.388109036634329</c:v>
                </c:pt>
                <c:pt idx="4">
                  <c:v>17.954074730268733</c:v>
                </c:pt>
                <c:pt idx="5">
                  <c:v>21.561364310422015</c:v>
                </c:pt>
                <c:pt idx="6">
                  <c:v>21.123339057650526</c:v>
                </c:pt>
                <c:pt idx="7">
                  <c:v>21.057575507416431</c:v>
                </c:pt>
                <c:pt idx="8">
                  <c:v>20.50698214465169</c:v>
                </c:pt>
                <c:pt idx="9">
                  <c:v>21.054409572534812</c:v>
                </c:pt>
                <c:pt idx="10">
                  <c:v>19.841272919873894</c:v>
                </c:pt>
                <c:pt idx="11">
                  <c:v>16.998639196983433</c:v>
                </c:pt>
                <c:pt idx="12">
                  <c:v>14.371355437676071</c:v>
                </c:pt>
                <c:pt idx="13">
                  <c:v>14.488201409191319</c:v>
                </c:pt>
                <c:pt idx="14">
                  <c:v>11.441372323853184</c:v>
                </c:pt>
                <c:pt idx="15">
                  <c:v>11.848462922012692</c:v>
                </c:pt>
                <c:pt idx="16">
                  <c:v>13.588837479848578</c:v>
                </c:pt>
                <c:pt idx="17">
                  <c:v>15.642516876253188</c:v>
                </c:pt>
                <c:pt idx="18">
                  <c:v>18.037471041241016</c:v>
                </c:pt>
                <c:pt idx="19">
                  <c:v>19.668959799202373</c:v>
                </c:pt>
                <c:pt idx="20">
                  <c:v>21.964074229638214</c:v>
                </c:pt>
                <c:pt idx="21">
                  <c:v>24.624987479408198</c:v>
                </c:pt>
                <c:pt idx="22">
                  <c:v>27.73025216136152</c:v>
                </c:pt>
                <c:pt idx="23">
                  <c:v>30.336628102378956</c:v>
                </c:pt>
                <c:pt idx="24">
                  <c:v>33.843982639135916</c:v>
                </c:pt>
                <c:pt idx="25">
                  <c:v>37.122075075852351</c:v>
                </c:pt>
                <c:pt idx="26">
                  <c:v>39.48513880867187</c:v>
                </c:pt>
                <c:pt idx="27">
                  <c:v>40.952932294505288</c:v>
                </c:pt>
                <c:pt idx="28">
                  <c:v>42.336013081739715</c:v>
                </c:pt>
                <c:pt idx="29">
                  <c:v>44.466602823393202</c:v>
                </c:pt>
                <c:pt idx="30">
                  <c:v>46.143640875566483</c:v>
                </c:pt>
                <c:pt idx="31">
                  <c:v>46.896171991139617</c:v>
                </c:pt>
                <c:pt idx="32">
                  <c:v>46.136608862239058</c:v>
                </c:pt>
              </c:numCache>
            </c:numRef>
          </c:val>
          <c:smooth val="0"/>
          <c:extLst>
            <c:ext xmlns:c16="http://schemas.microsoft.com/office/drawing/2014/chart" uri="{C3380CC4-5D6E-409C-BE32-E72D297353CC}">
              <c16:uniqueId val="{00000003-33AE-4DB0-8707-4A0DD538BA66}"/>
            </c:ext>
          </c:extLst>
        </c:ser>
        <c:ser>
          <c:idx val="4"/>
          <c:order val="4"/>
          <c:tx>
            <c:v>PFCs</c:v>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'1.Summary'!$AA$12:$BG$12</c:f>
              <c:numCache>
                <c:formatCode>#,##0.0_ </c:formatCode>
                <c:ptCount val="33"/>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numCache>
            </c:numRef>
          </c:val>
          <c:smooth val="0"/>
          <c:extLst>
            <c:ext xmlns:c16="http://schemas.microsoft.com/office/drawing/2014/chart" uri="{C3380CC4-5D6E-409C-BE32-E72D297353CC}">
              <c16:uniqueId val="{00000004-33AE-4DB0-8707-4A0DD538BA66}"/>
            </c:ext>
          </c:extLst>
        </c:ser>
        <c:ser>
          <c:idx val="5"/>
          <c:order val="5"/>
          <c:tx>
            <c:v>SF₆</c:v>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'1.Summary'!$AA$13:$BG$13</c:f>
              <c:numCache>
                <c:formatCode>#,##0.0_ </c:formatCode>
                <c:ptCount val="33"/>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8.1909493442704537</c:v>
                </c:pt>
                <c:pt idx="11">
                  <c:v>6.9336379250840885</c:v>
                </c:pt>
                <c:pt idx="12">
                  <c:v>6.5918604957008462</c:v>
                </c:pt>
                <c:pt idx="13">
                  <c:v>6.2364698712733935</c:v>
                </c:pt>
                <c:pt idx="14">
                  <c:v>6.1534253192982744</c:v>
                </c:pt>
                <c:pt idx="15">
                  <c:v>5.8279508063935861</c:v>
                </c:pt>
                <c:pt idx="16">
                  <c:v>5.9194919728524713</c:v>
                </c:pt>
                <c:pt idx="17">
                  <c:v>5.3559894632054972</c:v>
                </c:pt>
                <c:pt idx="18">
                  <c:v>4.705347728712912</c:v>
                </c:pt>
                <c:pt idx="19">
                  <c:v>2.7597536488510817</c:v>
                </c:pt>
                <c:pt idx="20">
                  <c:v>2.7790920860865627</c:v>
                </c:pt>
                <c:pt idx="21">
                  <c:v>2.5317473139041331</c:v>
                </c:pt>
                <c:pt idx="22">
                  <c:v>2.4827063495243955</c:v>
                </c:pt>
                <c:pt idx="23">
                  <c:v>2.3459062739869898</c:v>
                </c:pt>
                <c:pt idx="24">
                  <c:v>2.2880152300513381</c:v>
                </c:pt>
                <c:pt idx="25">
                  <c:v>2.3657906473372181</c:v>
                </c:pt>
                <c:pt idx="26">
                  <c:v>2.4072628510645737</c:v>
                </c:pt>
                <c:pt idx="27">
                  <c:v>2.3238439780819071</c:v>
                </c:pt>
                <c:pt idx="28">
                  <c:v>2.2721153786620669</c:v>
                </c:pt>
                <c:pt idx="29">
                  <c:v>2.2020470863835944</c:v>
                </c:pt>
                <c:pt idx="30">
                  <c:v>2.2461899554793328</c:v>
                </c:pt>
                <c:pt idx="31">
                  <c:v>2.2381527727405821</c:v>
                </c:pt>
                <c:pt idx="32">
                  <c:v>2.1359533477767934</c:v>
                </c:pt>
              </c:numCache>
            </c:numRef>
          </c:val>
          <c:smooth val="0"/>
          <c:extLst>
            <c:ext xmlns:c16="http://schemas.microsoft.com/office/drawing/2014/chart" uri="{C3380CC4-5D6E-409C-BE32-E72D297353CC}">
              <c16:uniqueId val="{00000005-33AE-4DB0-8707-4A0DD538BA66}"/>
            </c:ext>
          </c:extLst>
        </c:ser>
        <c:ser>
          <c:idx val="6"/>
          <c:order val="6"/>
          <c:tx>
            <c:v>NF₃</c:v>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'1.Summary'!$AA$14:$BG$14</c:f>
              <c:numCache>
                <c:formatCode>#,##0.00_ </c:formatCode>
                <c:ptCount val="33"/>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200"/>
            </a:pPr>
            <a:endParaRPr lang="ja-JP"/>
          </a:p>
        </c:txPr>
        <c:crossAx val="178311552"/>
        <c:crosses val="autoZero"/>
        <c:auto val="1"/>
        <c:lblAlgn val="ctr"/>
        <c:lblOffset val="100"/>
        <c:tickLblSkip val="1"/>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pPr>
            <a:endParaRPr lang="ja-JP"/>
          </a:p>
        </c:txPr>
        <c:crossAx val="178292992"/>
        <c:crosses val="autoZero"/>
        <c:crossBetween val="between"/>
        <c:majorUnit val="10"/>
      </c:valAx>
      <c:spPr>
        <a:noFill/>
        <a:ln>
          <a:noFill/>
        </a:ln>
        <a:effectLst/>
      </c:spPr>
    </c:plotArea>
    <c:legend>
      <c:legendPos val="r"/>
      <c:layout>
        <c:manualLayout>
          <c:xMode val="edge"/>
          <c:yMode val="edge"/>
          <c:x val="0.80102933659992126"/>
          <c:y val="0.20710039206547337"/>
          <c:w val="0.19394550787410988"/>
          <c:h val="0.67758341511960041"/>
        </c:manualLayout>
      </c:layout>
      <c:overlay val="0"/>
      <c:spPr>
        <a:noFill/>
        <a:ln>
          <a:noFill/>
        </a:ln>
        <a:effectLst/>
      </c:spPr>
      <c:txPr>
        <a:bodyPr rot="0" vert="horz"/>
        <a:lstStyle/>
        <a:p>
          <a:pPr>
            <a:defRPr sz="1200"/>
          </a:pPr>
          <a:endParaRPr lang="ja-JP"/>
        </a:p>
      </c:txPr>
    </c:legend>
    <c:plotVisOnly val="1"/>
    <c:dispBlanksAs val="gap"/>
    <c:showDLblsOverMax val="0"/>
  </c:chart>
  <c:spPr>
    <a:solidFill>
      <a:schemeClr val="bg1"/>
    </a:solidFill>
    <a:ln w="9525" cap="flat" cmpd="sng" algn="ctr">
      <a:noFill/>
      <a:round/>
    </a:ln>
    <a:effectLst/>
  </c:spPr>
  <c:txPr>
    <a:bodyPr/>
    <a:lstStyle/>
    <a:p>
      <a:pPr>
        <a:defRPr baseline="0">
          <a:latin typeface="Calibri" panose="020F0502020204030204" pitchFamily="34"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'9.GHG-capita'!$U$7</c:f>
              <c:strCache>
                <c:ptCount val="1"/>
                <c:pt idx="0">
                  <c:v>Mt CO2</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'9.GHG-capita'!$AA$7:$BG$7</c:f>
              <c:numCache>
                <c:formatCode>#,##0_);[Red]\(#,##0\)</c:formatCode>
                <c:ptCount val="33"/>
                <c:pt idx="0">
                  <c:v>1067.561954437844</c:v>
                </c:pt>
                <c:pt idx="1">
                  <c:v>1077.8113134951486</c:v>
                </c:pt>
                <c:pt idx="2">
                  <c:v>1085.8221633882238</c:v>
                </c:pt>
                <c:pt idx="3">
                  <c:v>1081.0016873980737</c:v>
                </c:pt>
                <c:pt idx="4">
                  <c:v>1130.9039713782831</c:v>
                </c:pt>
                <c:pt idx="5">
                  <c:v>1142.1412286336395</c:v>
                </c:pt>
                <c:pt idx="6">
                  <c:v>1153.5496793706229</c:v>
                </c:pt>
                <c:pt idx="7">
                  <c:v>1147.0967966268647</c:v>
                </c:pt>
                <c:pt idx="8">
                  <c:v>1113.1578091833085</c:v>
                </c:pt>
                <c:pt idx="9">
                  <c:v>1149.4787329300641</c:v>
                </c:pt>
                <c:pt idx="10">
                  <c:v>1170.3002428345183</c:v>
                </c:pt>
                <c:pt idx="11">
                  <c:v>1157.3601822797361</c:v>
                </c:pt>
                <c:pt idx="12">
                  <c:v>1188.9908394394013</c:v>
                </c:pt>
                <c:pt idx="13">
                  <c:v>1197.2982498674169</c:v>
                </c:pt>
                <c:pt idx="14">
                  <c:v>1193.4424477155812</c:v>
                </c:pt>
                <c:pt idx="15">
                  <c:v>1200.5211451346584</c:v>
                </c:pt>
                <c:pt idx="16">
                  <c:v>1178.6756193085625</c:v>
                </c:pt>
                <c:pt idx="17">
                  <c:v>1214.4658442662508</c:v>
                </c:pt>
                <c:pt idx="18">
                  <c:v>1146.91826166287</c:v>
                </c:pt>
                <c:pt idx="19">
                  <c:v>1087.272069202096</c:v>
                </c:pt>
                <c:pt idx="20">
                  <c:v>1136.944412005553</c:v>
                </c:pt>
                <c:pt idx="21">
                  <c:v>1188.0046866890555</c:v>
                </c:pt>
                <c:pt idx="22">
                  <c:v>1227.2625996148483</c:v>
                </c:pt>
                <c:pt idx="23">
                  <c:v>1235.3729068825387</c:v>
                </c:pt>
                <c:pt idx="24">
                  <c:v>1185.1804579719142</c:v>
                </c:pt>
                <c:pt idx="25">
                  <c:v>1145.8045035909081</c:v>
                </c:pt>
                <c:pt idx="26">
                  <c:v>1126.0573880736017</c:v>
                </c:pt>
                <c:pt idx="27">
                  <c:v>1109.4205371072296</c:v>
                </c:pt>
                <c:pt idx="28">
                  <c:v>1064.4055096352604</c:v>
                </c:pt>
                <c:pt idx="29">
                  <c:v>1028.5188113534248</c:v>
                </c:pt>
                <c:pt idx="30">
                  <c:v>967.88642559121502</c:v>
                </c:pt>
                <c:pt idx="31">
                  <c:v>987.09932422712575</c:v>
                </c:pt>
                <c:pt idx="32">
                  <c:v>964.05311496739318</c:v>
                </c:pt>
              </c:numCache>
            </c:numRef>
          </c:val>
          <c:extLst>
            <c:ext xmlns:c16="http://schemas.microsoft.com/office/drawing/2014/chart" uri="{C3380CC4-5D6E-409C-BE32-E72D297353CC}">
              <c16:uniqueId val="{00000000-D392-4D5B-9E95-22461049C2BA}"/>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'9.GHG-capita'!$U$10</c:f>
              <c:strCache>
                <c:ptCount val="1"/>
                <c:pt idx="0">
                  <c:v>t CO2/ 一人</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92-4D5B-9E95-22461049C2B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'9.GHG-capita'!$AA$10:$BG$10</c:f>
              <c:numCache>
                <c:formatCode>#,##0.00_);[Red]\(#,##0.00\)</c:formatCode>
                <c:ptCount val="33"/>
                <c:pt idx="0">
                  <c:v>8.6364640237344883</c:v>
                </c:pt>
                <c:pt idx="1">
                  <c:v>8.6849526876910641</c:v>
                </c:pt>
                <c:pt idx="2">
                  <c:v>8.7167722060274695</c:v>
                </c:pt>
                <c:pt idx="3">
                  <c:v>8.6523050424856631</c:v>
                </c:pt>
                <c:pt idx="4">
                  <c:v>9.0280922155293428</c:v>
                </c:pt>
                <c:pt idx="5">
                  <c:v>9.0956536484322665</c:v>
                </c:pt>
                <c:pt idx="6">
                  <c:v>9.1654127187616528</c:v>
                </c:pt>
                <c:pt idx="7">
                  <c:v>9.0926131457379675</c:v>
                </c:pt>
                <c:pt idx="8">
                  <c:v>8.8016146592392648</c:v>
                </c:pt>
                <c:pt idx="9">
                  <c:v>9.0748082210051884</c:v>
                </c:pt>
                <c:pt idx="10">
                  <c:v>9.2203350206775472</c:v>
                </c:pt>
                <c:pt idx="11">
                  <c:v>9.0904535351388365</c:v>
                </c:pt>
                <c:pt idx="12">
                  <c:v>9.3264424284972574</c:v>
                </c:pt>
                <c:pt idx="13">
                  <c:v>9.3763078129545399</c:v>
                </c:pt>
                <c:pt idx="14">
                  <c:v>9.339310318855448</c:v>
                </c:pt>
                <c:pt idx="15">
                  <c:v>9.3961018810238741</c:v>
                </c:pt>
                <c:pt idx="16">
                  <c:v>9.2155309130386982</c:v>
                </c:pt>
                <c:pt idx="17">
                  <c:v>9.4855689100954521</c:v>
                </c:pt>
                <c:pt idx="18">
                  <c:v>8.954422579423424</c:v>
                </c:pt>
                <c:pt idx="19">
                  <c:v>8.4921899931430893</c:v>
                </c:pt>
                <c:pt idx="20">
                  <c:v>8.8784001406303723</c:v>
                </c:pt>
                <c:pt idx="21">
                  <c:v>9.2933219749443428</c:v>
                </c:pt>
                <c:pt idx="22">
                  <c:v>9.6185989732532047</c:v>
                </c:pt>
                <c:pt idx="23">
                  <c:v>9.6957476635713267</c:v>
                </c:pt>
                <c:pt idx="24">
                  <c:v>9.3147359711524036</c:v>
                </c:pt>
                <c:pt idx="25">
                  <c:v>9.0153570361300783</c:v>
                </c:pt>
                <c:pt idx="26">
                  <c:v>8.863662316978651</c:v>
                </c:pt>
                <c:pt idx="27">
                  <c:v>8.7411698572099503</c:v>
                </c:pt>
                <c:pt idx="28">
                  <c:v>8.3977428589989689</c:v>
                </c:pt>
                <c:pt idx="29">
                  <c:v>8.1270499889646786</c:v>
                </c:pt>
                <c:pt idx="30">
                  <c:v>7.6727416326303928</c:v>
                </c:pt>
                <c:pt idx="31">
                  <c:v>7.8651897445626355</c:v>
                </c:pt>
                <c:pt idx="32">
                  <c:v>7.7156963750021461</c:v>
                </c:pt>
              </c:numCache>
            </c:numRef>
          </c:val>
          <c:smooth val="0"/>
          <c:extLst>
            <c:ext xmlns:c16="http://schemas.microsoft.com/office/drawing/2014/chart" uri="{C3380CC4-5D6E-409C-BE32-E72D297353CC}">
              <c16:uniqueId val="{00000002-D392-4D5B-9E95-22461049C2BA}"/>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86704640"/>
        <c:crosses val="max"/>
        <c:crossBetween val="between"/>
        <c:majorUnit val="1"/>
      </c:valAx>
      <c:spPr>
        <a:solidFill>
          <a:schemeClr val="bg1"/>
        </a:solid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'9.GHG-capita'!$X$6</c:f>
              <c:strCache>
                <c:ptCount val="1"/>
                <c:pt idx="0">
                  <c:v>CO2 emissions </c:v>
                </c:pt>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'9.GHG-capita'!$AA$6:$BG$6</c:f>
              <c:numCache>
                <c:formatCode>#,##0_);[Red]\(#,##0\)</c:formatCode>
                <c:ptCount val="33"/>
                <c:pt idx="0">
                  <c:v>1162.8635535451144</c:v>
                </c:pt>
                <c:pt idx="1">
                  <c:v>1174.3817123911344</c:v>
                </c:pt>
                <c:pt idx="2">
                  <c:v>1183.886181934432</c:v>
                </c:pt>
                <c:pt idx="3">
                  <c:v>1176.6633435552017</c:v>
                </c:pt>
                <c:pt idx="4">
                  <c:v>1231.6786615931549</c:v>
                </c:pt>
                <c:pt idx="5">
                  <c:v>1243.9190681113812</c:v>
                </c:pt>
                <c:pt idx="6">
                  <c:v>1256.4651473704346</c:v>
                </c:pt>
                <c:pt idx="7">
                  <c:v>1249.0058232648578</c:v>
                </c:pt>
                <c:pt idx="8">
                  <c:v>1208.7787561069952</c:v>
                </c:pt>
                <c:pt idx="9">
                  <c:v>1245.4046238596511</c:v>
                </c:pt>
                <c:pt idx="10">
                  <c:v>1268.193085807033</c:v>
                </c:pt>
                <c:pt idx="11">
                  <c:v>1253.1586766645182</c:v>
                </c:pt>
                <c:pt idx="12">
                  <c:v>1282.5431776637167</c:v>
                </c:pt>
                <c:pt idx="13">
                  <c:v>1290.9038068442221</c:v>
                </c:pt>
                <c:pt idx="14">
                  <c:v>1286.218223803043</c:v>
                </c:pt>
                <c:pt idx="15">
                  <c:v>1293.5842614526675</c:v>
                </c:pt>
                <c:pt idx="16">
                  <c:v>1270.4421258507589</c:v>
                </c:pt>
                <c:pt idx="17">
                  <c:v>1306.0184933905634</c:v>
                </c:pt>
                <c:pt idx="18">
                  <c:v>1234.9042634428774</c:v>
                </c:pt>
                <c:pt idx="19">
                  <c:v>1165.8792587906871</c:v>
                </c:pt>
                <c:pt idx="20">
                  <c:v>1217.226911184453</c:v>
                </c:pt>
                <c:pt idx="21">
                  <c:v>1267.1572700494989</c:v>
                </c:pt>
                <c:pt idx="22">
                  <c:v>1308.2529592239512</c:v>
                </c:pt>
                <c:pt idx="23">
                  <c:v>1317.6089086754052</c:v>
                </c:pt>
                <c:pt idx="24">
                  <c:v>1265.9835091145571</c:v>
                </c:pt>
                <c:pt idx="25">
                  <c:v>1225.3893002665143</c:v>
                </c:pt>
                <c:pt idx="26">
                  <c:v>1205.3343611538562</c:v>
                </c:pt>
                <c:pt idx="27">
                  <c:v>1189.645314526791</c:v>
                </c:pt>
                <c:pt idx="28">
                  <c:v>1144.5718112697843</c:v>
                </c:pt>
                <c:pt idx="29">
                  <c:v>1107.4769202145196</c:v>
                </c:pt>
                <c:pt idx="30">
                  <c:v>1042.3509609507512</c:v>
                </c:pt>
                <c:pt idx="31">
                  <c:v>1063.6993937659765</c:v>
                </c:pt>
                <c:pt idx="32">
                  <c:v>1036.6817070743657</c:v>
                </c:pt>
              </c:numCache>
            </c:numRef>
          </c:val>
          <c:extLst>
            <c:ext xmlns:c16="http://schemas.microsoft.com/office/drawing/2014/chart" uri="{C3380CC4-5D6E-409C-BE32-E72D297353CC}">
              <c16:uniqueId val="{00000000-FD60-48C0-8A04-34CE3D2B0A7A}"/>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'9.GHG-capita'!$X$9</c:f>
              <c:strCache>
                <c:ptCount val="1"/>
                <c:pt idx="0">
                  <c:v>CO2 emissions per capita </c:v>
                </c:pt>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60-48C0-8A04-34CE3D2B0A7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'9.GHG-capita'!$AA$9:$BG$9</c:f>
              <c:numCache>
                <c:formatCode>#,##0.00_);[Red]\(#,##0.00\)</c:formatCode>
                <c:ptCount val="33"/>
                <c:pt idx="0">
                  <c:v>9.4074439454831253</c:v>
                </c:pt>
                <c:pt idx="1">
                  <c:v>9.4631124035353018</c:v>
                </c:pt>
                <c:pt idx="2">
                  <c:v>9.5040113507946078</c:v>
                </c:pt>
                <c:pt idx="3">
                  <c:v>9.4179780655621332</c:v>
                </c:pt>
                <c:pt idx="4">
                  <c:v>9.8325842142111117</c:v>
                </c:pt>
                <c:pt idx="5">
                  <c:v>9.9061803624383327</c:v>
                </c:pt>
                <c:pt idx="6">
                  <c:v>9.983117197581695</c:v>
                </c:pt>
                <c:pt idx="7">
                  <c:v>9.9004084059137245</c:v>
                </c:pt>
                <c:pt idx="8">
                  <c:v>9.5576788230358911</c:v>
                </c:pt>
                <c:pt idx="9">
                  <c:v>9.8321158933238415</c:v>
                </c:pt>
                <c:pt idx="10">
                  <c:v>9.9915942029767972</c:v>
                </c:pt>
                <c:pt idx="11">
                  <c:v>9.8429001591670975</c:v>
                </c:pt>
                <c:pt idx="12">
                  <c:v>10.060266834505097</c:v>
                </c:pt>
                <c:pt idx="13">
                  <c:v>10.10935366457486</c:v>
                </c:pt>
                <c:pt idx="14">
                  <c:v>10.065329210350372</c:v>
                </c:pt>
                <c:pt idx="15">
                  <c:v>10.124477658354731</c:v>
                </c:pt>
                <c:pt idx="16">
                  <c:v>9.9330116719240564</c:v>
                </c:pt>
                <c:pt idx="17">
                  <c:v>10.200639627209886</c:v>
                </c:pt>
                <c:pt idx="18">
                  <c:v>9.6413624140632503</c:v>
                </c:pt>
                <c:pt idx="19">
                  <c:v>9.1061551705096146</c:v>
                </c:pt>
                <c:pt idx="20">
                  <c:v>9.5053262633796543</c:v>
                </c:pt>
                <c:pt idx="21">
                  <c:v>9.9125034062628519</c:v>
                </c:pt>
                <c:pt idx="22">
                  <c:v>10.253356188232297</c:v>
                </c:pt>
                <c:pt idx="23">
                  <c:v>10.34117182481242</c:v>
                </c:pt>
                <c:pt idx="24">
                  <c:v>9.9497946088430709</c:v>
                </c:pt>
                <c:pt idx="25">
                  <c:v>9.6415418298098334</c:v>
                </c:pt>
                <c:pt idx="26">
                  <c:v>9.4876840820662167</c:v>
                </c:pt>
                <c:pt idx="27">
                  <c:v>9.3732641647569803</c:v>
                </c:pt>
                <c:pt idx="28">
                  <c:v>9.0302236015257282</c:v>
                </c:pt>
                <c:pt idx="29">
                  <c:v>8.7509535001739938</c:v>
                </c:pt>
                <c:pt idx="30">
                  <c:v>8.2630455417472017</c:v>
                </c:pt>
                <c:pt idx="31">
                  <c:v>8.475537727367179</c:v>
                </c:pt>
                <c:pt idx="32">
                  <c:v>8.2969715725416826</c:v>
                </c:pt>
              </c:numCache>
            </c:numRef>
          </c:val>
          <c:smooth val="0"/>
          <c:extLst>
            <c:ext xmlns:c16="http://schemas.microsoft.com/office/drawing/2014/chart" uri="{C3380CC4-5D6E-409C-BE32-E72D297353CC}">
              <c16:uniqueId val="{00000002-FD60-48C0-8A04-34CE3D2B0A7A}"/>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15373568"/>
        <c:crosses val="max"/>
        <c:crossBetween val="between"/>
        <c:majorUnit val="1"/>
      </c:valAx>
      <c:spPr>
        <a:noFill/>
        <a:ln w="25400">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'9.GHG-capita'!$T$6</c:f>
              <c:strCache>
                <c:ptCount val="1"/>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alibri" panose="020F0502020204030204" pitchFamily="34"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'9.GHG-capita'!$AA$6:$BG$6</c:f>
              <c:numCache>
                <c:formatCode>#,##0_);[Red]\(#,##0\)</c:formatCode>
                <c:ptCount val="33"/>
                <c:pt idx="0">
                  <c:v>1162.8635535451144</c:v>
                </c:pt>
                <c:pt idx="1">
                  <c:v>1174.3817123911344</c:v>
                </c:pt>
                <c:pt idx="2">
                  <c:v>1183.886181934432</c:v>
                </c:pt>
                <c:pt idx="3">
                  <c:v>1176.6633435552017</c:v>
                </c:pt>
                <c:pt idx="4">
                  <c:v>1231.6786615931549</c:v>
                </c:pt>
                <c:pt idx="5">
                  <c:v>1243.9190681113812</c:v>
                </c:pt>
                <c:pt idx="6">
                  <c:v>1256.4651473704346</c:v>
                </c:pt>
                <c:pt idx="7">
                  <c:v>1249.0058232648578</c:v>
                </c:pt>
                <c:pt idx="8">
                  <c:v>1208.7787561069952</c:v>
                </c:pt>
                <c:pt idx="9">
                  <c:v>1245.4046238596511</c:v>
                </c:pt>
                <c:pt idx="10">
                  <c:v>1268.193085807033</c:v>
                </c:pt>
                <c:pt idx="11">
                  <c:v>1253.1586766645182</c:v>
                </c:pt>
                <c:pt idx="12">
                  <c:v>1282.5431776637167</c:v>
                </c:pt>
                <c:pt idx="13">
                  <c:v>1290.9038068442221</c:v>
                </c:pt>
                <c:pt idx="14">
                  <c:v>1286.218223803043</c:v>
                </c:pt>
                <c:pt idx="15">
                  <c:v>1293.5842614526675</c:v>
                </c:pt>
                <c:pt idx="16">
                  <c:v>1270.4421258507589</c:v>
                </c:pt>
                <c:pt idx="17">
                  <c:v>1306.0184933905634</c:v>
                </c:pt>
                <c:pt idx="18">
                  <c:v>1234.9042634428774</c:v>
                </c:pt>
                <c:pt idx="19">
                  <c:v>1165.8792587906871</c:v>
                </c:pt>
                <c:pt idx="20">
                  <c:v>1217.226911184453</c:v>
                </c:pt>
                <c:pt idx="21">
                  <c:v>1267.1572700494989</c:v>
                </c:pt>
                <c:pt idx="22">
                  <c:v>1308.2529592239512</c:v>
                </c:pt>
                <c:pt idx="23">
                  <c:v>1317.6089086754052</c:v>
                </c:pt>
                <c:pt idx="24">
                  <c:v>1265.9835091145571</c:v>
                </c:pt>
                <c:pt idx="25">
                  <c:v>1225.3893002665143</c:v>
                </c:pt>
                <c:pt idx="26">
                  <c:v>1205.3343611538562</c:v>
                </c:pt>
                <c:pt idx="27">
                  <c:v>1189.645314526791</c:v>
                </c:pt>
                <c:pt idx="28">
                  <c:v>1144.5718112697843</c:v>
                </c:pt>
                <c:pt idx="29">
                  <c:v>1107.4769202145196</c:v>
                </c:pt>
                <c:pt idx="30">
                  <c:v>1042.3509609507512</c:v>
                </c:pt>
                <c:pt idx="31">
                  <c:v>1063.6993937659765</c:v>
                </c:pt>
                <c:pt idx="32">
                  <c:v>1036.6817070743657</c:v>
                </c:pt>
              </c:numCache>
            </c:numRef>
          </c:val>
          <c:extLst>
            <c:ext xmlns:c16="http://schemas.microsoft.com/office/drawing/2014/chart" uri="{C3380CC4-5D6E-409C-BE32-E72D297353CC}">
              <c16:uniqueId val="{00000000-3E90-412A-A16F-8159F0B7D4BF}"/>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'9.GHG-capita'!$T$9</c:f>
              <c:strCache>
                <c:ptCount val="1"/>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0-412A-A16F-8159F0B7D4BF}"/>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ambria" panose="020405030504060302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'9.GHG-capita'!$AA$9:$BG$9</c:f>
              <c:numCache>
                <c:formatCode>#,##0.00_);[Red]\(#,##0.00\)</c:formatCode>
                <c:ptCount val="33"/>
                <c:pt idx="0">
                  <c:v>9.4074439454831253</c:v>
                </c:pt>
                <c:pt idx="1">
                  <c:v>9.4631124035353018</c:v>
                </c:pt>
                <c:pt idx="2">
                  <c:v>9.5040113507946078</c:v>
                </c:pt>
                <c:pt idx="3">
                  <c:v>9.4179780655621332</c:v>
                </c:pt>
                <c:pt idx="4">
                  <c:v>9.8325842142111117</c:v>
                </c:pt>
                <c:pt idx="5">
                  <c:v>9.9061803624383327</c:v>
                </c:pt>
                <c:pt idx="6">
                  <c:v>9.983117197581695</c:v>
                </c:pt>
                <c:pt idx="7">
                  <c:v>9.9004084059137245</c:v>
                </c:pt>
                <c:pt idx="8">
                  <c:v>9.5576788230358911</c:v>
                </c:pt>
                <c:pt idx="9">
                  <c:v>9.8321158933238415</c:v>
                </c:pt>
                <c:pt idx="10">
                  <c:v>9.9915942029767972</c:v>
                </c:pt>
                <c:pt idx="11">
                  <c:v>9.8429001591670975</c:v>
                </c:pt>
                <c:pt idx="12">
                  <c:v>10.060266834505097</c:v>
                </c:pt>
                <c:pt idx="13">
                  <c:v>10.10935366457486</c:v>
                </c:pt>
                <c:pt idx="14">
                  <c:v>10.065329210350372</c:v>
                </c:pt>
                <c:pt idx="15">
                  <c:v>10.124477658354731</c:v>
                </c:pt>
                <c:pt idx="16">
                  <c:v>9.9330116719240564</c:v>
                </c:pt>
                <c:pt idx="17">
                  <c:v>10.200639627209886</c:v>
                </c:pt>
                <c:pt idx="18">
                  <c:v>9.6413624140632503</c:v>
                </c:pt>
                <c:pt idx="19">
                  <c:v>9.1061551705096146</c:v>
                </c:pt>
                <c:pt idx="20">
                  <c:v>9.5053262633796543</c:v>
                </c:pt>
                <c:pt idx="21">
                  <c:v>9.9125034062628519</c:v>
                </c:pt>
                <c:pt idx="22">
                  <c:v>10.253356188232297</c:v>
                </c:pt>
                <c:pt idx="23">
                  <c:v>10.34117182481242</c:v>
                </c:pt>
                <c:pt idx="24">
                  <c:v>9.9497946088430709</c:v>
                </c:pt>
                <c:pt idx="25">
                  <c:v>9.6415418298098334</c:v>
                </c:pt>
                <c:pt idx="26">
                  <c:v>9.4876840820662167</c:v>
                </c:pt>
                <c:pt idx="27">
                  <c:v>9.3732641647569803</c:v>
                </c:pt>
                <c:pt idx="28">
                  <c:v>9.0302236015257282</c:v>
                </c:pt>
                <c:pt idx="29">
                  <c:v>8.7509535001739938</c:v>
                </c:pt>
                <c:pt idx="30">
                  <c:v>8.2630455417472017</c:v>
                </c:pt>
                <c:pt idx="31">
                  <c:v>8.475537727367179</c:v>
                </c:pt>
                <c:pt idx="32">
                  <c:v>8.2969715725416826</c:v>
                </c:pt>
              </c:numCache>
            </c:numRef>
          </c:val>
          <c:smooth val="0"/>
          <c:extLst>
            <c:ext xmlns:c16="http://schemas.microsoft.com/office/drawing/2014/chart" uri="{C3380CC4-5D6E-409C-BE32-E72D297353CC}">
              <c16:uniqueId val="{00000002-3E90-412A-A16F-8159F0B7D4BF}"/>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5472"/>
        <c:crosses val="max"/>
        <c:crossBetween val="between"/>
        <c:majorUnit val="1"/>
      </c:valAx>
      <c:spPr>
        <a:noFill/>
        <a:ln w="25400">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'9.GHG-capita'!$W$5</c:f>
              <c:strCache>
                <c:ptCount val="1"/>
                <c:pt idx="0">
                  <c:v>GHG emissions</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mn-lt"/>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'9.GHG-capita'!$AA$5:$BG$5</c:f>
              <c:numCache>
                <c:formatCode>#,##0_);[Red]\(#,##0\)</c:formatCode>
                <c:ptCount val="33"/>
                <c:pt idx="0">
                  <c:v>1274.9205244517159</c:v>
                </c:pt>
                <c:pt idx="1">
                  <c:v>1288.9340512840988</c:v>
                </c:pt>
                <c:pt idx="2">
                  <c:v>1300.4471949992064</c:v>
                </c:pt>
                <c:pt idx="3">
                  <c:v>1295.6750103664615</c:v>
                </c:pt>
                <c:pt idx="4">
                  <c:v>1355.8835835052544</c:v>
                </c:pt>
                <c:pt idx="5">
                  <c:v>1376.105665554338</c:v>
                </c:pt>
                <c:pt idx="6">
                  <c:v>1388.7798539666517</c:v>
                </c:pt>
                <c:pt idx="7">
                  <c:v>1380.4591701575864</c:v>
                </c:pt>
                <c:pt idx="8">
                  <c:v>1331.9999703542057</c:v>
                </c:pt>
                <c:pt idx="9">
                  <c:v>1355.944684274675</c:v>
                </c:pt>
                <c:pt idx="10">
                  <c:v>1375.5808271830545</c:v>
                </c:pt>
                <c:pt idx="11">
                  <c:v>1350.1652814498352</c:v>
                </c:pt>
                <c:pt idx="12">
                  <c:v>1374.5686253984109</c:v>
                </c:pt>
                <c:pt idx="13">
                  <c:v>1381.6155911529281</c:v>
                </c:pt>
                <c:pt idx="14">
                  <c:v>1373.7314325351738</c:v>
                </c:pt>
                <c:pt idx="15">
                  <c:v>1381.2823397475354</c:v>
                </c:pt>
                <c:pt idx="16">
                  <c:v>1359.6317760193319</c:v>
                </c:pt>
                <c:pt idx="17">
                  <c:v>1394.831281198248</c:v>
                </c:pt>
                <c:pt idx="18">
                  <c:v>1321.6182384961451</c:v>
                </c:pt>
                <c:pt idx="19">
                  <c:v>1249.4615387527917</c:v>
                </c:pt>
                <c:pt idx="20">
                  <c:v>1302.6396804117358</c:v>
                </c:pt>
                <c:pt idx="21">
                  <c:v>1353.0545373563987</c:v>
                </c:pt>
                <c:pt idx="22">
                  <c:v>1395.6106496018072</c:v>
                </c:pt>
                <c:pt idx="23">
                  <c:v>1407.337900375981</c:v>
                </c:pt>
                <c:pt idx="24">
                  <c:v>1357.7745427732639</c:v>
                </c:pt>
                <c:pt idx="25">
                  <c:v>1319.2715916814798</c:v>
                </c:pt>
                <c:pt idx="26">
                  <c:v>1301.2355357932659</c:v>
                </c:pt>
                <c:pt idx="27">
                  <c:v>1286.9092947637007</c:v>
                </c:pt>
                <c:pt idx="28">
                  <c:v>1242.0726297500823</c:v>
                </c:pt>
                <c:pt idx="29">
                  <c:v>1206.2301120642962</c:v>
                </c:pt>
                <c:pt idx="30">
                  <c:v>1142.3441201642863</c:v>
                </c:pt>
                <c:pt idx="31">
                  <c:v>1164.039664070935</c:v>
                </c:pt>
                <c:pt idx="32">
                  <c:v>1135.4583271293309</c:v>
                </c:pt>
              </c:numCache>
            </c:numRef>
          </c:val>
          <c:extLst>
            <c:ext xmlns:c16="http://schemas.microsoft.com/office/drawing/2014/chart" uri="{C3380CC4-5D6E-409C-BE32-E72D297353CC}">
              <c16:uniqueId val="{00000000-D762-4108-B071-E1CEA48F3259}"/>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'9.GHG-capita'!$W$8</c:f>
              <c:strCache>
                <c:ptCount val="1"/>
                <c:pt idx="0">
                  <c:v>GHG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2.2165112528349191E-2"/>
                  <c:y val="-5.6697727594119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62-4108-B071-E1CEA48F3259}"/>
                </c:ext>
              </c:extLst>
            </c:dLbl>
            <c:numFmt formatCode="#,##0.00;[Red]#,##0.00" sourceLinked="0"/>
            <c:spPr>
              <a:noFill/>
              <a:ln>
                <a:noFill/>
              </a:ln>
              <a:effectLst/>
            </c:spPr>
            <c:txPr>
              <a:bodyPr rot="-5400000" vert="horz"/>
              <a:lstStyle/>
              <a:p>
                <a:pPr>
                  <a:defRPr baseline="0">
                    <a:latin typeface="Calibri" panose="020F050202020403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'9.GHG-capita'!$AA$4:$BF$4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'9.GHG-capita'!$AA$8:$BG$8</c:f>
              <c:numCache>
                <c:formatCode>#,##0.00_);[Red]\(#,##0.00\)</c:formatCode>
                <c:ptCount val="33"/>
                <c:pt idx="0">
                  <c:v>10.313973064304276</c:v>
                </c:pt>
                <c:pt idx="1">
                  <c:v>10.386169743064915</c:v>
                </c:pt>
                <c:pt idx="2">
                  <c:v>10.439740822201758</c:v>
                </c:pt>
                <c:pt idx="3">
                  <c:v>10.370543872692547</c:v>
                </c:pt>
                <c:pt idx="4">
                  <c:v>10.824121530397591</c:v>
                </c:pt>
                <c:pt idx="5">
                  <c:v>10.95887286417407</c:v>
                </c:pt>
                <c:pt idx="6">
                  <c:v>11.034410363713773</c:v>
                </c:pt>
                <c:pt idx="7">
                  <c:v>10.942390593923335</c:v>
                </c:pt>
                <c:pt idx="8">
                  <c:v>10.531975222612166</c:v>
                </c:pt>
                <c:pt idx="9">
                  <c:v>10.704798284278263</c:v>
                </c:pt>
                <c:pt idx="10">
                  <c:v>10.837659952909998</c:v>
                </c:pt>
                <c:pt idx="11">
                  <c:v>10.604835852915858</c:v>
                </c:pt>
                <c:pt idx="12">
                  <c:v>10.7821143137161</c:v>
                </c:pt>
                <c:pt idx="13">
                  <c:v>10.819737741420335</c:v>
                </c:pt>
                <c:pt idx="14">
                  <c:v>10.750165764398366</c:v>
                </c:pt>
                <c:pt idx="15">
                  <c:v>10.810862968407861</c:v>
                </c:pt>
                <c:pt idx="16">
                  <c:v>10.630345157733966</c:v>
                </c:pt>
                <c:pt idx="17">
                  <c:v>10.894310694885288</c:v>
                </c:pt>
                <c:pt idx="18">
                  <c:v>10.318371057244816</c:v>
                </c:pt>
                <c:pt idx="19">
                  <c:v>9.7589785268744649</c:v>
                </c:pt>
                <c:pt idx="20">
                  <c:v>10.172314670474647</c:v>
                </c:pt>
                <c:pt idx="21">
                  <c:v>10.584446009516078</c:v>
                </c:pt>
                <c:pt idx="22">
                  <c:v>10.938016986367852</c:v>
                </c:pt>
                <c:pt idx="23">
                  <c:v>11.045404252760743</c:v>
                </c:pt>
                <c:pt idx="24">
                  <c:v>10.671211535100117</c:v>
                </c:pt>
                <c:pt idx="25">
                  <c:v>10.380221398465213</c:v>
                </c:pt>
                <c:pt idx="26">
                  <c:v>10.242561796833062</c:v>
                </c:pt>
                <c:pt idx="27">
                  <c:v>10.139611049281044</c:v>
                </c:pt>
                <c:pt idx="28">
                  <c:v>9.79946689717538</c:v>
                </c:pt>
                <c:pt idx="29">
                  <c:v>9.5312718743968734</c:v>
                </c:pt>
                <c:pt idx="30">
                  <c:v>9.0557229214379955</c:v>
                </c:pt>
                <c:pt idx="31">
                  <c:v>9.2750472048831547</c:v>
                </c:pt>
                <c:pt idx="32">
                  <c:v>9.0875197253982147</c:v>
                </c:pt>
              </c:numCache>
            </c:numRef>
          </c:val>
          <c:smooth val="0"/>
          <c:extLst>
            <c:ext xmlns:c16="http://schemas.microsoft.com/office/drawing/2014/chart" uri="{C3380CC4-5D6E-409C-BE32-E72D297353CC}">
              <c16:uniqueId val="{00000002-D762-4108-B071-E1CEA48F3259}"/>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mn-lt"/>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mn-lt"/>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1.5"/>
          <c:min val="6"/>
        </c:scaling>
        <c:delete val="0"/>
        <c:axPos val="r"/>
        <c:numFmt formatCode="#,##0_);[Red]\(#,##0\)" sourceLinked="0"/>
        <c:majorTickMark val="out"/>
        <c:minorTickMark val="none"/>
        <c:tickLblPos val="nextTo"/>
        <c:txPr>
          <a:bodyPr/>
          <a:lstStyle/>
          <a:p>
            <a:pPr>
              <a:defRPr sz="1200">
                <a:latin typeface="+mn-lt"/>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'9.GHG-capita'!$S$5</c:f>
              <c:strCache>
                <c:ptCount val="1"/>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baseline="0">
                    <a:latin typeface="Calibri" panose="020F050202020403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'9.GHG-capita'!$AA$5:$BG$5</c:f>
              <c:numCache>
                <c:formatCode>#,##0_);[Red]\(#,##0\)</c:formatCode>
                <c:ptCount val="33"/>
                <c:pt idx="0">
                  <c:v>1274.9205244517159</c:v>
                </c:pt>
                <c:pt idx="1">
                  <c:v>1288.9340512840988</c:v>
                </c:pt>
                <c:pt idx="2">
                  <c:v>1300.4471949992064</c:v>
                </c:pt>
                <c:pt idx="3">
                  <c:v>1295.6750103664615</c:v>
                </c:pt>
                <c:pt idx="4">
                  <c:v>1355.8835835052544</c:v>
                </c:pt>
                <c:pt idx="5">
                  <c:v>1376.105665554338</c:v>
                </c:pt>
                <c:pt idx="6">
                  <c:v>1388.7798539666517</c:v>
                </c:pt>
                <c:pt idx="7">
                  <c:v>1380.4591701575864</c:v>
                </c:pt>
                <c:pt idx="8">
                  <c:v>1331.9999703542057</c:v>
                </c:pt>
                <c:pt idx="9">
                  <c:v>1355.944684274675</c:v>
                </c:pt>
                <c:pt idx="10">
                  <c:v>1375.5808271830545</c:v>
                </c:pt>
                <c:pt idx="11">
                  <c:v>1350.1652814498352</c:v>
                </c:pt>
                <c:pt idx="12">
                  <c:v>1374.5686253984109</c:v>
                </c:pt>
                <c:pt idx="13">
                  <c:v>1381.6155911529281</c:v>
                </c:pt>
                <c:pt idx="14">
                  <c:v>1373.7314325351738</c:v>
                </c:pt>
                <c:pt idx="15">
                  <c:v>1381.2823397475354</c:v>
                </c:pt>
                <c:pt idx="16">
                  <c:v>1359.6317760193319</c:v>
                </c:pt>
                <c:pt idx="17">
                  <c:v>1394.831281198248</c:v>
                </c:pt>
                <c:pt idx="18">
                  <c:v>1321.6182384961451</c:v>
                </c:pt>
                <c:pt idx="19">
                  <c:v>1249.4615387527917</c:v>
                </c:pt>
                <c:pt idx="20">
                  <c:v>1302.6396804117358</c:v>
                </c:pt>
                <c:pt idx="21">
                  <c:v>1353.0545373563987</c:v>
                </c:pt>
                <c:pt idx="22">
                  <c:v>1395.6106496018072</c:v>
                </c:pt>
                <c:pt idx="23">
                  <c:v>1407.337900375981</c:v>
                </c:pt>
                <c:pt idx="24">
                  <c:v>1357.7745427732639</c:v>
                </c:pt>
                <c:pt idx="25">
                  <c:v>1319.2715916814798</c:v>
                </c:pt>
                <c:pt idx="26">
                  <c:v>1301.2355357932659</c:v>
                </c:pt>
                <c:pt idx="27">
                  <c:v>1286.9092947637007</c:v>
                </c:pt>
                <c:pt idx="28">
                  <c:v>1242.0726297500823</c:v>
                </c:pt>
                <c:pt idx="29">
                  <c:v>1206.2301120642962</c:v>
                </c:pt>
                <c:pt idx="30">
                  <c:v>1142.3441201642863</c:v>
                </c:pt>
                <c:pt idx="31">
                  <c:v>1164.039664070935</c:v>
                </c:pt>
                <c:pt idx="32">
                  <c:v>1135.4583271293309</c:v>
                </c:pt>
              </c:numCache>
            </c:numRef>
          </c:val>
          <c:extLst>
            <c:ext xmlns:c16="http://schemas.microsoft.com/office/drawing/2014/chart" uri="{C3380CC4-5D6E-409C-BE32-E72D297353CC}">
              <c16:uniqueId val="{00000000-CC43-486B-81A0-91CEA4F1E505}"/>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'9.GHG-capita'!$S$8</c:f>
              <c:strCache>
                <c:ptCount val="1"/>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3-486B-81A0-91CEA4F1E505}"/>
                </c:ext>
              </c:extLst>
            </c:dLbl>
            <c:numFmt formatCode="#,##0.00;[Red]#,##0.00" sourceLinked="0"/>
            <c:spPr>
              <a:noFill/>
              <a:ln>
                <a:noFill/>
              </a:ln>
              <a:effectLst/>
            </c:spPr>
            <c:txPr>
              <a:bodyPr rot="-5400000" vert="horz"/>
              <a:lstStyle/>
              <a:p>
                <a:pPr>
                  <a:defRPr baseline="0">
                    <a:latin typeface="Calibri" panose="020F050202020403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'9.GHG-capita'!$AA$8:$BG$8</c:f>
              <c:numCache>
                <c:formatCode>#,##0.00_);[Red]\(#,##0.00\)</c:formatCode>
                <c:ptCount val="33"/>
                <c:pt idx="0">
                  <c:v>10.313973064304276</c:v>
                </c:pt>
                <c:pt idx="1">
                  <c:v>10.386169743064915</c:v>
                </c:pt>
                <c:pt idx="2">
                  <c:v>10.439740822201758</c:v>
                </c:pt>
                <c:pt idx="3">
                  <c:v>10.370543872692547</c:v>
                </c:pt>
                <c:pt idx="4">
                  <c:v>10.824121530397591</c:v>
                </c:pt>
                <c:pt idx="5">
                  <c:v>10.95887286417407</c:v>
                </c:pt>
                <c:pt idx="6">
                  <c:v>11.034410363713773</c:v>
                </c:pt>
                <c:pt idx="7">
                  <c:v>10.942390593923335</c:v>
                </c:pt>
                <c:pt idx="8">
                  <c:v>10.531975222612166</c:v>
                </c:pt>
                <c:pt idx="9">
                  <c:v>10.704798284278263</c:v>
                </c:pt>
                <c:pt idx="10">
                  <c:v>10.837659952909998</c:v>
                </c:pt>
                <c:pt idx="11">
                  <c:v>10.604835852915858</c:v>
                </c:pt>
                <c:pt idx="12">
                  <c:v>10.7821143137161</c:v>
                </c:pt>
                <c:pt idx="13">
                  <c:v>10.819737741420335</c:v>
                </c:pt>
                <c:pt idx="14">
                  <c:v>10.750165764398366</c:v>
                </c:pt>
                <c:pt idx="15">
                  <c:v>10.810862968407861</c:v>
                </c:pt>
                <c:pt idx="16">
                  <c:v>10.630345157733966</c:v>
                </c:pt>
                <c:pt idx="17">
                  <c:v>10.894310694885288</c:v>
                </c:pt>
                <c:pt idx="18">
                  <c:v>10.318371057244816</c:v>
                </c:pt>
                <c:pt idx="19">
                  <c:v>9.7589785268744649</c:v>
                </c:pt>
                <c:pt idx="20">
                  <c:v>10.172314670474647</c:v>
                </c:pt>
                <c:pt idx="21">
                  <c:v>10.584446009516078</c:v>
                </c:pt>
                <c:pt idx="22">
                  <c:v>10.938016986367852</c:v>
                </c:pt>
                <c:pt idx="23">
                  <c:v>11.045404252760743</c:v>
                </c:pt>
                <c:pt idx="24">
                  <c:v>10.671211535100117</c:v>
                </c:pt>
                <c:pt idx="25">
                  <c:v>10.380221398465213</c:v>
                </c:pt>
                <c:pt idx="26">
                  <c:v>10.242561796833062</c:v>
                </c:pt>
                <c:pt idx="27">
                  <c:v>10.139611049281044</c:v>
                </c:pt>
                <c:pt idx="28">
                  <c:v>9.79946689717538</c:v>
                </c:pt>
                <c:pt idx="29">
                  <c:v>9.5312718743968734</c:v>
                </c:pt>
                <c:pt idx="30">
                  <c:v>9.0557229214379955</c:v>
                </c:pt>
                <c:pt idx="31">
                  <c:v>9.2750472048831547</c:v>
                </c:pt>
                <c:pt idx="32">
                  <c:v>9.0875197253982147</c:v>
                </c:pt>
              </c:numCache>
            </c:numRef>
          </c:val>
          <c:smooth val="0"/>
          <c:extLst>
            <c:ext xmlns:c16="http://schemas.microsoft.com/office/drawing/2014/chart" uri="{C3380CC4-5D6E-409C-BE32-E72D297353CC}">
              <c16:uniqueId val="{00000002-CC43-486B-81A0-91CEA4F1E505}"/>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baseline="0">
                <a:latin typeface="Calibri" panose="020F0502020204030204" pitchFamily="34"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baseline="0">
                <a:latin typeface="Calibri" panose="020F0502020204030204" pitchFamily="34"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1.5"/>
          <c:min val="6"/>
        </c:scaling>
        <c:delete val="0"/>
        <c:axPos val="r"/>
        <c:numFmt formatCode="#,##0_);[Red]\(#,##0\)" sourceLinked="0"/>
        <c:majorTickMark val="out"/>
        <c:minorTickMark val="none"/>
        <c:tickLblPos val="nextTo"/>
        <c:txPr>
          <a:bodyPr/>
          <a:lstStyle/>
          <a:p>
            <a:pPr>
              <a:defRPr sz="1200" baseline="0">
                <a:latin typeface="Calibri" panose="020F0502020204030204" pitchFamily="34"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defRPr>
            </a:pPr>
            <a:r>
              <a:rPr lang="en-US" sz="1600">
                <a:latin typeface="+mn-lt"/>
              </a:rPr>
              <a:t>Energy-related CO</a:t>
            </a:r>
            <a:r>
              <a:rPr lang="en-US" sz="1600" baseline="-25000">
                <a:latin typeface="+mn-lt"/>
              </a:rPr>
              <a:t>2</a:t>
            </a:r>
            <a:r>
              <a:rPr lang="en-US" sz="1600">
                <a:latin typeface="+mn-lt"/>
              </a:rPr>
              <a:t> emissions per GDP</a:t>
            </a:r>
            <a:endParaRPr lang="ja-JP" sz="1600">
              <a:latin typeface="+mn-lt"/>
            </a:endParaRPr>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'10.GHG-GDP'!$X$10</c:f>
              <c:strCache>
                <c:ptCount val="1"/>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'10.GHG-GDP'!$AA$10:$BG$10</c:f>
              <c:numCache>
                <c:formatCode>#,##0.00_);[Red]\(#,##0.00\)</c:formatCode>
                <c:ptCount val="33"/>
                <c:pt idx="0">
                  <c:v>2.4777357998881864</c:v>
                </c:pt>
                <c:pt idx="1">
                  <c:v>2.440265436634137</c:v>
                </c:pt>
                <c:pt idx="2">
                  <c:v>2.4439095348523998</c:v>
                </c:pt>
                <c:pt idx="3">
                  <c:v>2.4521317575248656</c:v>
                </c:pt>
                <c:pt idx="4">
                  <c:v>2.5246948205836204</c:v>
                </c:pt>
                <c:pt idx="5">
                  <c:v>2.4712187912163568</c:v>
                </c:pt>
                <c:pt idx="6">
                  <c:v>2.4244112872252437</c:v>
                </c:pt>
                <c:pt idx="7">
                  <c:v>2.4138363578658959</c:v>
                </c:pt>
                <c:pt idx="8">
                  <c:v>2.3658667412740124</c:v>
                </c:pt>
                <c:pt idx="9">
                  <c:v>2.428544092951185</c:v>
                </c:pt>
                <c:pt idx="10">
                  <c:v>2.4098945948493342</c:v>
                </c:pt>
                <c:pt idx="11">
                  <c:v>2.4005969181110589</c:v>
                </c:pt>
                <c:pt idx="12">
                  <c:v>2.4437402862412689</c:v>
                </c:pt>
                <c:pt idx="13">
                  <c:v>2.4142835333794226</c:v>
                </c:pt>
                <c:pt idx="14">
                  <c:v>2.3666763196727407</c:v>
                </c:pt>
                <c:pt idx="15">
                  <c:v>2.3305021840617002</c:v>
                </c:pt>
                <c:pt idx="16">
                  <c:v>2.2589314044695121</c:v>
                </c:pt>
                <c:pt idx="17">
                  <c:v>2.3033022151510738</c:v>
                </c:pt>
                <c:pt idx="18">
                  <c:v>2.2565493026487715</c:v>
                </c:pt>
                <c:pt idx="19">
                  <c:v>2.1926307106098704</c:v>
                </c:pt>
                <c:pt idx="20">
                  <c:v>2.2203139798653431</c:v>
                </c:pt>
                <c:pt idx="21">
                  <c:v>2.3082094149490464</c:v>
                </c:pt>
                <c:pt idx="22">
                  <c:v>2.3696019816501304</c:v>
                </c:pt>
                <c:pt idx="23">
                  <c:v>2.321813984457636</c:v>
                </c:pt>
                <c:pt idx="24">
                  <c:v>2.2353658321224539</c:v>
                </c:pt>
                <c:pt idx="25">
                  <c:v>2.124167273512636</c:v>
                </c:pt>
                <c:pt idx="26">
                  <c:v>2.0719423949763693</c:v>
                </c:pt>
                <c:pt idx="27">
                  <c:v>2.0055561900691732</c:v>
                </c:pt>
                <c:pt idx="28">
                  <c:v>1.9194601116023231</c:v>
                </c:pt>
                <c:pt idx="29">
                  <c:v>1.8694876322584681</c:v>
                </c:pt>
                <c:pt idx="30">
                  <c:v>1.8303532875172184</c:v>
                </c:pt>
                <c:pt idx="31">
                  <c:v>1.8157464454446561</c:v>
                </c:pt>
                <c:pt idx="32">
                  <c:v>1.7467246006759909</c:v>
                </c:pt>
              </c:numCache>
            </c:numRef>
          </c:val>
          <c:smooth val="0"/>
          <c:extLst>
            <c:ext xmlns:c16="http://schemas.microsoft.com/office/drawing/2014/chart" uri="{C3380CC4-5D6E-409C-BE32-E72D297353CC}">
              <c16:uniqueId val="{00000000-9D97-499A-AC6F-D3C862B03A51}"/>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latin typeface="+mn-lt"/>
              </a:defRPr>
            </a:pPr>
            <a:endParaRPr lang="ja-JP"/>
          </a:p>
        </c:txPr>
        <c:crossAx val="125372672"/>
        <c:crosses val="autoZero"/>
        <c:auto val="1"/>
        <c:lblAlgn val="ctr"/>
        <c:lblOffset val="100"/>
        <c:tickLblSkip val="1"/>
        <c:noMultiLvlLbl val="0"/>
      </c:catAx>
      <c:valAx>
        <c:axId val="125372672"/>
        <c:scaling>
          <c:orientation val="minMax"/>
          <c:max val="3"/>
          <c:min val="1.5"/>
        </c:scaling>
        <c:delete val="0"/>
        <c:axPos val="l"/>
        <c:numFmt formatCode="#,##0.0;[Red]\-#,##0.0" sourceLinked="0"/>
        <c:majorTickMark val="out"/>
        <c:minorTickMark val="none"/>
        <c:tickLblPos val="nextTo"/>
        <c:txPr>
          <a:bodyPr/>
          <a:lstStyle/>
          <a:p>
            <a:pPr>
              <a:defRPr>
                <a:latin typeface="+mn-lt"/>
              </a:defRPr>
            </a:pPr>
            <a:endParaRPr lang="ja-JP"/>
          </a:p>
        </c:txPr>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defRPr>
            </a:pPr>
            <a:r>
              <a:rPr lang="en-US" sz="1600">
                <a:latin typeface="+mn-lt"/>
                <a:ea typeface="+mn-ea"/>
              </a:rPr>
              <a:t>GDP</a:t>
            </a:r>
            <a:r>
              <a:rPr lang="ja-JP" altLang="en-US" sz="1600">
                <a:latin typeface="+mn-lt"/>
                <a:ea typeface="+mn-ea"/>
              </a:rPr>
              <a:t>当</a:t>
            </a:r>
            <a:r>
              <a:rPr lang="ja-JP" sz="1600">
                <a:latin typeface="+mn-lt"/>
                <a:ea typeface="+mn-ea"/>
              </a:rPr>
              <a:t>たり</a:t>
            </a:r>
            <a:r>
              <a:rPr lang="ja-JP" altLang="en-US" sz="1600">
                <a:latin typeface="+mn-lt"/>
                <a:ea typeface="+mn-ea"/>
              </a:rPr>
              <a:t>エネルギー起源</a:t>
            </a:r>
            <a:r>
              <a:rPr lang="en-US" sz="1600">
                <a:latin typeface="+mn-lt"/>
                <a:ea typeface="+mn-ea"/>
              </a:rPr>
              <a:t>CO</a:t>
            </a:r>
            <a:r>
              <a:rPr lang="en-US" sz="1600" baseline="-25000">
                <a:latin typeface="+mn-lt"/>
                <a:ea typeface="+mn-ea"/>
              </a:rPr>
              <a:t>2</a:t>
            </a:r>
            <a:r>
              <a:rPr lang="ja-JP" sz="1600">
                <a:latin typeface="+mn-lt"/>
                <a:ea typeface="+mn-ea"/>
              </a:rPr>
              <a:t>排出量</a:t>
            </a:r>
          </a:p>
        </c:rich>
      </c:tx>
      <c:layout>
        <c:manualLayout>
          <c:xMode val="edge"/>
          <c:yMode val="edge"/>
          <c:x val="0.27739520972502296"/>
          <c:y val="3.56419440228225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'10.GHG-GDP'!$T$10</c:f>
              <c:strCache>
                <c:ptCount val="1"/>
                <c:pt idx="0">
                  <c:v>GDP当たりエネルギー起源CO2 排出量</c:v>
                </c:pt>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'10.GHG-GDP'!$AA$10:$BG$10</c:f>
              <c:numCache>
                <c:formatCode>#,##0.00_);[Red]\(#,##0.00\)</c:formatCode>
                <c:ptCount val="33"/>
                <c:pt idx="0">
                  <c:v>2.4777357998881864</c:v>
                </c:pt>
                <c:pt idx="1">
                  <c:v>2.440265436634137</c:v>
                </c:pt>
                <c:pt idx="2">
                  <c:v>2.4439095348523998</c:v>
                </c:pt>
                <c:pt idx="3">
                  <c:v>2.4521317575248656</c:v>
                </c:pt>
                <c:pt idx="4">
                  <c:v>2.5246948205836204</c:v>
                </c:pt>
                <c:pt idx="5">
                  <c:v>2.4712187912163568</c:v>
                </c:pt>
                <c:pt idx="6">
                  <c:v>2.4244112872252437</c:v>
                </c:pt>
                <c:pt idx="7">
                  <c:v>2.4138363578658959</c:v>
                </c:pt>
                <c:pt idx="8">
                  <c:v>2.3658667412740124</c:v>
                </c:pt>
                <c:pt idx="9">
                  <c:v>2.428544092951185</c:v>
                </c:pt>
                <c:pt idx="10">
                  <c:v>2.4098945948493342</c:v>
                </c:pt>
                <c:pt idx="11">
                  <c:v>2.4005969181110589</c:v>
                </c:pt>
                <c:pt idx="12">
                  <c:v>2.4437402862412689</c:v>
                </c:pt>
                <c:pt idx="13">
                  <c:v>2.4142835333794226</c:v>
                </c:pt>
                <c:pt idx="14">
                  <c:v>2.3666763196727407</c:v>
                </c:pt>
                <c:pt idx="15">
                  <c:v>2.3305021840617002</c:v>
                </c:pt>
                <c:pt idx="16">
                  <c:v>2.2589314044695121</c:v>
                </c:pt>
                <c:pt idx="17">
                  <c:v>2.3033022151510738</c:v>
                </c:pt>
                <c:pt idx="18">
                  <c:v>2.2565493026487715</c:v>
                </c:pt>
                <c:pt idx="19">
                  <c:v>2.1926307106098704</c:v>
                </c:pt>
                <c:pt idx="20">
                  <c:v>2.2203139798653431</c:v>
                </c:pt>
                <c:pt idx="21">
                  <c:v>2.3082094149490464</c:v>
                </c:pt>
                <c:pt idx="22">
                  <c:v>2.3696019816501304</c:v>
                </c:pt>
                <c:pt idx="23">
                  <c:v>2.321813984457636</c:v>
                </c:pt>
                <c:pt idx="24">
                  <c:v>2.2353658321224539</c:v>
                </c:pt>
                <c:pt idx="25">
                  <c:v>2.124167273512636</c:v>
                </c:pt>
                <c:pt idx="26">
                  <c:v>2.0719423949763693</c:v>
                </c:pt>
                <c:pt idx="27">
                  <c:v>2.0055561900691732</c:v>
                </c:pt>
                <c:pt idx="28">
                  <c:v>1.9194601116023231</c:v>
                </c:pt>
                <c:pt idx="29">
                  <c:v>1.8694876322584681</c:v>
                </c:pt>
                <c:pt idx="30">
                  <c:v>1.8303532875172184</c:v>
                </c:pt>
                <c:pt idx="31">
                  <c:v>1.8157464454446561</c:v>
                </c:pt>
                <c:pt idx="32">
                  <c:v>1.7467246006759909</c:v>
                </c:pt>
              </c:numCache>
            </c:numRef>
          </c:val>
          <c:smooth val="0"/>
          <c:extLst>
            <c:ext xmlns:c16="http://schemas.microsoft.com/office/drawing/2014/chart" uri="{C3380CC4-5D6E-409C-BE32-E72D297353CC}">
              <c16:uniqueId val="{00000000-B804-4065-B6B5-6151BE754800}"/>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latin typeface="+mn-lt"/>
              </a:defRPr>
            </a:pPr>
            <a:endParaRPr lang="ja-JP"/>
          </a:p>
        </c:txPr>
        <c:crossAx val="190489728"/>
        <c:crosses val="autoZero"/>
        <c:auto val="1"/>
        <c:lblAlgn val="ctr"/>
        <c:lblOffset val="100"/>
        <c:tickLblSkip val="1"/>
        <c:noMultiLvlLbl val="0"/>
      </c:catAx>
      <c:valAx>
        <c:axId val="190489728"/>
        <c:scaling>
          <c:orientation val="minMax"/>
          <c:max val="3"/>
          <c:min val="1.5"/>
        </c:scaling>
        <c:delete val="0"/>
        <c:axPos val="l"/>
        <c:numFmt formatCode="#,##0.0;[Red]\-#,##0.0" sourceLinked="0"/>
        <c:majorTickMark val="out"/>
        <c:minorTickMark val="none"/>
        <c:tickLblPos val="nextTo"/>
        <c:txPr>
          <a:bodyPr/>
          <a:lstStyle/>
          <a:p>
            <a:pPr>
              <a:defRPr>
                <a:latin typeface="+mn-lt"/>
              </a:defRPr>
            </a:pPr>
            <a:endParaRPr lang="ja-JP"/>
          </a:p>
        </c:txPr>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Times New Roman" panose="02020603050405020304" pitchFamily="18" charset="0"/>
              </a:defRPr>
            </a:pPr>
            <a:r>
              <a:rPr lang="en-US" altLang="ja-JP" sz="1600" b="1" i="0" baseline="0">
                <a:effectLst/>
                <a:latin typeface="+mn-lt"/>
                <a:cs typeface="Times New Roman" panose="02020603050405020304" pitchFamily="18" charset="0"/>
              </a:rPr>
              <a:t>CO</a:t>
            </a:r>
            <a:r>
              <a:rPr lang="en-US" altLang="ja-JP" sz="1600" b="1" i="0" baseline="-25000">
                <a:effectLst/>
                <a:latin typeface="+mn-lt"/>
                <a:cs typeface="Times New Roman" panose="02020603050405020304" pitchFamily="18" charset="0"/>
              </a:rPr>
              <a:t>2</a:t>
            </a:r>
            <a:r>
              <a:rPr lang="en-US" altLang="ja-JP" sz="1600" b="1" i="0" baseline="0">
                <a:effectLst/>
                <a:latin typeface="+mn-lt"/>
                <a:cs typeface="Times New Roman" panose="02020603050405020304" pitchFamily="18" charset="0"/>
              </a:rPr>
              <a:t> emissions per GDP</a:t>
            </a:r>
            <a:endParaRPr lang="ja-JP" altLang="ja-JP" sz="1600">
              <a:effectLst/>
              <a:latin typeface="+mn-lt"/>
              <a:cs typeface="Times New Roman" panose="02020603050405020304" pitchFamily="18" charset="0"/>
            </a:endParaRPr>
          </a:p>
        </c:rich>
      </c:tx>
      <c:layout>
        <c:manualLayout>
          <c:xMode val="edge"/>
          <c:yMode val="edge"/>
          <c:x val="0.3671672793217764"/>
          <c:y val="3.724383894571490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Times New Roman" panose="02020603050405020304" pitchFamily="18" charset="0"/>
            </a:defRPr>
          </a:pPr>
          <a:endParaRPr lang="ja-JP"/>
        </a:p>
      </c:txPr>
    </c:title>
    <c:autoTitleDeleted val="0"/>
    <c:plotArea>
      <c:layout>
        <c:manualLayout>
          <c:layoutTarget val="inner"/>
          <c:xMode val="edge"/>
          <c:yMode val="edge"/>
          <c:x val="0.15890082560070518"/>
          <c:y val="0.13221750307762578"/>
          <c:w val="0.74843486111111113"/>
          <c:h val="0.6987216666666678"/>
        </c:manualLayout>
      </c:layout>
      <c:lineChart>
        <c:grouping val="standard"/>
        <c:varyColors val="0"/>
        <c:ser>
          <c:idx val="2"/>
          <c:order val="0"/>
          <c:tx>
            <c:strRef>
              <c:f>'10.GHG-GDP'!$X$9</c:f>
              <c:strCache>
                <c:ptCount val="1"/>
                <c:pt idx="0">
                  <c:v>CO2 emissions per GDP</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alpha val="85000"/>
                  </a:schemeClr>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'10.GHG-GDP'!$AA$9:$BG$9</c:f>
              <c:numCache>
                <c:formatCode>#,##0.00_);[Red]\(#,##0.00\)</c:formatCode>
                <c:ptCount val="33"/>
                <c:pt idx="0">
                  <c:v>2.6989240718316339</c:v>
                </c:pt>
                <c:pt idx="1">
                  <c:v>2.6589098354052449</c:v>
                </c:pt>
                <c:pt idx="2">
                  <c:v>2.6646267001782413</c:v>
                </c:pt>
                <c:pt idx="3">
                  <c:v>2.6691295548224163</c:v>
                </c:pt>
                <c:pt idx="4">
                  <c:v>2.7496700128816243</c:v>
                </c:pt>
                <c:pt idx="5">
                  <c:v>2.6914326344270507</c:v>
                </c:pt>
                <c:pt idx="6">
                  <c:v>2.6407083628613308</c:v>
                </c:pt>
                <c:pt idx="7">
                  <c:v>2.6282835731461329</c:v>
                </c:pt>
                <c:pt idx="8">
                  <c:v>2.5690961632208018</c:v>
                </c:pt>
                <c:pt idx="9">
                  <c:v>2.6312100919856376</c:v>
                </c:pt>
                <c:pt idx="10">
                  <c:v>2.6114765688755126</c:v>
                </c:pt>
                <c:pt idx="11">
                  <c:v>2.5993021905931242</c:v>
                </c:pt>
                <c:pt idx="12">
                  <c:v>2.6360189903384508</c:v>
                </c:pt>
                <c:pt idx="13">
                  <c:v>2.6030337924455624</c:v>
                </c:pt>
                <c:pt idx="14">
                  <c:v>2.5506568984813334</c:v>
                </c:pt>
                <c:pt idx="15">
                  <c:v>2.5111602230422481</c:v>
                </c:pt>
                <c:pt idx="16">
                  <c:v>2.4348018815633097</c:v>
                </c:pt>
                <c:pt idx="17">
                  <c:v>2.4769369209162098</c:v>
                </c:pt>
                <c:pt idx="18">
                  <c:v>2.4296608116343092</c:v>
                </c:pt>
                <c:pt idx="19">
                  <c:v>2.3511527060228152</c:v>
                </c:pt>
                <c:pt idx="20">
                  <c:v>2.3770959239808036</c:v>
                </c:pt>
                <c:pt idx="21">
                  <c:v>2.4619973083615703</c:v>
                </c:pt>
                <c:pt idx="22">
                  <c:v>2.5259783893435737</c:v>
                </c:pt>
                <c:pt idx="23">
                  <c:v>2.4763719304226233</c:v>
                </c:pt>
                <c:pt idx="24">
                  <c:v>2.3877682603270096</c:v>
                </c:pt>
                <c:pt idx="25">
                  <c:v>2.2717067709030538</c:v>
                </c:pt>
                <c:pt idx="26">
                  <c:v>2.2178118002216758</c:v>
                </c:pt>
                <c:pt idx="27">
                  <c:v>2.1505826192447595</c:v>
                </c:pt>
                <c:pt idx="28">
                  <c:v>2.0640253331172675</c:v>
                </c:pt>
                <c:pt idx="29">
                  <c:v>2.013005870673664</c:v>
                </c:pt>
                <c:pt idx="30">
                  <c:v>1.9711718830621605</c:v>
                </c:pt>
                <c:pt idx="31">
                  <c:v>1.9566505070444176</c:v>
                </c:pt>
                <c:pt idx="32">
                  <c:v>1.878317089280731</c:v>
                </c:pt>
              </c:numCache>
            </c:numRef>
          </c:val>
          <c:smooth val="0"/>
          <c:extLst>
            <c:ext xmlns:c16="http://schemas.microsoft.com/office/drawing/2014/chart" uri="{C3380CC4-5D6E-409C-BE32-E72D297353CC}">
              <c16:uniqueId val="{00000000-5F83-44CE-BDFE-520734903C92}"/>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24191872"/>
        <c:crosses val="autoZero"/>
        <c:auto val="1"/>
        <c:lblAlgn val="ctr"/>
        <c:lblOffset val="100"/>
        <c:tickLblSkip val="1"/>
        <c:noMultiLvlLbl val="0"/>
      </c:catAx>
      <c:valAx>
        <c:axId val="124191872"/>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23850112"/>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ltLang="en-US" sz="1600">
                <a:latin typeface="+mn-lt"/>
                <a:ea typeface="+mn-ea"/>
              </a:rPr>
              <a:t>GDP</a:t>
            </a:r>
            <a:r>
              <a:rPr lang="ja-JP" altLang="en-US" sz="1600">
                <a:latin typeface="+mn-lt"/>
                <a:ea typeface="+mn-ea"/>
              </a:rPr>
              <a:t>当たり</a:t>
            </a:r>
            <a:r>
              <a:rPr lang="en-US" altLang="en-US" sz="1600">
                <a:latin typeface="+mn-lt"/>
                <a:ea typeface="+mn-ea"/>
              </a:rPr>
              <a:t>C</a:t>
            </a:r>
            <a:r>
              <a:rPr lang="en-US" altLang="en-US" sz="1600" b="1">
                <a:latin typeface="+mn-lt"/>
                <a:ea typeface="+mn-ea"/>
              </a:rPr>
              <a:t>O</a:t>
            </a:r>
            <a:r>
              <a:rPr lang="en-US" altLang="en-US" sz="1600" baseline="-25000">
                <a:latin typeface="+mn-lt"/>
                <a:ea typeface="+mn-ea"/>
              </a:rPr>
              <a:t>2</a:t>
            </a:r>
            <a:r>
              <a:rPr lang="ja-JP" altLang="en-US" sz="1600">
                <a:latin typeface="+mn-lt"/>
                <a:ea typeface="+mn-ea"/>
              </a:rPr>
              <a:t>排出量</a:t>
            </a:r>
          </a:p>
        </c:rich>
      </c:tx>
      <c:layout>
        <c:manualLayout>
          <c:xMode val="edge"/>
          <c:yMode val="edge"/>
          <c:x val="0.39015000961001978"/>
          <c:y val="2.822218184657162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0.15890087158553792"/>
          <c:y val="0.13206766044860574"/>
          <c:w val="0.79069704474795166"/>
          <c:h val="0.69872166666666702"/>
        </c:manualLayout>
      </c:layout>
      <c:lineChart>
        <c:grouping val="standard"/>
        <c:varyColors val="0"/>
        <c:ser>
          <c:idx val="2"/>
          <c:order val="0"/>
          <c:tx>
            <c:strRef>
              <c:f>'10.GHG-GDP'!$S$9</c:f>
              <c:strCache>
                <c:ptCount val="1"/>
                <c:pt idx="0">
                  <c:v>GDP当たりCO2 排出量</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'10.GHG-GDP'!$AA$9:$BG$9</c:f>
              <c:numCache>
                <c:formatCode>#,##0.00_);[Red]\(#,##0.00\)</c:formatCode>
                <c:ptCount val="33"/>
                <c:pt idx="0">
                  <c:v>2.6989240718316339</c:v>
                </c:pt>
                <c:pt idx="1">
                  <c:v>2.6589098354052449</c:v>
                </c:pt>
                <c:pt idx="2">
                  <c:v>2.6646267001782413</c:v>
                </c:pt>
                <c:pt idx="3">
                  <c:v>2.6691295548224163</c:v>
                </c:pt>
                <c:pt idx="4">
                  <c:v>2.7496700128816243</c:v>
                </c:pt>
                <c:pt idx="5">
                  <c:v>2.6914326344270507</c:v>
                </c:pt>
                <c:pt idx="6">
                  <c:v>2.6407083628613308</c:v>
                </c:pt>
                <c:pt idx="7">
                  <c:v>2.6282835731461329</c:v>
                </c:pt>
                <c:pt idx="8">
                  <c:v>2.5690961632208018</c:v>
                </c:pt>
                <c:pt idx="9">
                  <c:v>2.6312100919856376</c:v>
                </c:pt>
                <c:pt idx="10">
                  <c:v>2.6114765688755126</c:v>
                </c:pt>
                <c:pt idx="11">
                  <c:v>2.5993021905931242</c:v>
                </c:pt>
                <c:pt idx="12">
                  <c:v>2.6360189903384508</c:v>
                </c:pt>
                <c:pt idx="13">
                  <c:v>2.6030337924455624</c:v>
                </c:pt>
                <c:pt idx="14">
                  <c:v>2.5506568984813334</c:v>
                </c:pt>
                <c:pt idx="15">
                  <c:v>2.5111602230422481</c:v>
                </c:pt>
                <c:pt idx="16">
                  <c:v>2.4348018815633097</c:v>
                </c:pt>
                <c:pt idx="17">
                  <c:v>2.4769369209162098</c:v>
                </c:pt>
                <c:pt idx="18">
                  <c:v>2.4296608116343092</c:v>
                </c:pt>
                <c:pt idx="19">
                  <c:v>2.3511527060228152</c:v>
                </c:pt>
                <c:pt idx="20">
                  <c:v>2.3770959239808036</c:v>
                </c:pt>
                <c:pt idx="21">
                  <c:v>2.4619973083615703</c:v>
                </c:pt>
                <c:pt idx="22">
                  <c:v>2.5259783893435737</c:v>
                </c:pt>
                <c:pt idx="23">
                  <c:v>2.4763719304226233</c:v>
                </c:pt>
                <c:pt idx="24">
                  <c:v>2.3877682603270096</c:v>
                </c:pt>
                <c:pt idx="25">
                  <c:v>2.2717067709030538</c:v>
                </c:pt>
                <c:pt idx="26">
                  <c:v>2.2178118002216758</c:v>
                </c:pt>
                <c:pt idx="27">
                  <c:v>2.1505826192447595</c:v>
                </c:pt>
                <c:pt idx="28">
                  <c:v>2.0640253331172675</c:v>
                </c:pt>
                <c:pt idx="29">
                  <c:v>2.013005870673664</c:v>
                </c:pt>
                <c:pt idx="30">
                  <c:v>1.9711718830621605</c:v>
                </c:pt>
                <c:pt idx="31">
                  <c:v>1.9566505070444176</c:v>
                </c:pt>
                <c:pt idx="32">
                  <c:v>1.878317089280731</c:v>
                </c:pt>
              </c:numCache>
            </c:numRef>
          </c:val>
          <c:smooth val="0"/>
          <c:extLst>
            <c:ext xmlns:c16="http://schemas.microsoft.com/office/drawing/2014/chart" uri="{C3380CC4-5D6E-409C-BE32-E72D297353CC}">
              <c16:uniqueId val="{00000000-6F22-4478-85CA-C099410CDE04}"/>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90450304"/>
        <c:crosses val="autoZero"/>
        <c:auto val="1"/>
        <c:lblAlgn val="ctr"/>
        <c:lblOffset val="100"/>
        <c:tickLblSkip val="1"/>
        <c:noMultiLvlLbl val="0"/>
      </c:catAx>
      <c:valAx>
        <c:axId val="190450304"/>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90448768"/>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mn-lt"/>
                <a:cs typeface="Times New Roman" panose="02020603050405020304" pitchFamily="18" charset="0"/>
              </a:defRPr>
            </a:pPr>
            <a:r>
              <a:rPr lang="en-US" altLang="ja-JP" sz="1600" b="1" i="0" baseline="0">
                <a:effectLst/>
                <a:latin typeface="+mn-lt"/>
                <a:cs typeface="Times New Roman" panose="02020603050405020304" pitchFamily="18" charset="0"/>
              </a:rPr>
              <a:t>GHG emissions per GDP</a:t>
            </a:r>
            <a:endParaRPr lang="ja-JP" altLang="ja-JP" sz="1600">
              <a:effectLst/>
              <a:latin typeface="+mn-lt"/>
              <a:cs typeface="Times New Roman" panose="02020603050405020304" pitchFamily="18" charset="0"/>
            </a:endParaRPr>
          </a:p>
        </c:rich>
      </c:tx>
      <c:layout>
        <c:manualLayout>
          <c:xMode val="edge"/>
          <c:yMode val="edge"/>
          <c:x val="0.32918502428005886"/>
          <c:y val="2.8222329979622415E-2"/>
        </c:manualLayout>
      </c:layout>
      <c:overlay val="0"/>
    </c:title>
    <c:autoTitleDeleted val="0"/>
    <c:plotArea>
      <c:layout>
        <c:manualLayout>
          <c:layoutTarget val="inner"/>
          <c:xMode val="edge"/>
          <c:yMode val="edge"/>
          <c:x val="0.15890080058857686"/>
          <c:y val="0.13212980636307006"/>
          <c:w val="0.74843486111111113"/>
          <c:h val="0.6987216666666678"/>
        </c:manualLayout>
      </c:layout>
      <c:lineChart>
        <c:grouping val="standard"/>
        <c:varyColors val="0"/>
        <c:ser>
          <c:idx val="2"/>
          <c:order val="0"/>
          <c:tx>
            <c:strRef>
              <c:f>'10.GHG-GDP'!$X$8</c:f>
              <c:strCache>
                <c:ptCount val="1"/>
              </c:strCache>
            </c:strRef>
          </c:tx>
          <c:spPr>
            <a:ln>
              <a:solidFill>
                <a:srgbClr val="C0504D">
                  <a:alpha val="85000"/>
                </a:srgbClr>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'10.GHG-GDP'!$AA$8:$BG$8</c:f>
              <c:numCache>
                <c:formatCode>#,##0.00_);[Red]\(#,##0.00\)</c:formatCode>
                <c:ptCount val="33"/>
                <c:pt idx="0">
                  <c:v>2.9590003768068511</c:v>
                </c:pt>
                <c:pt idx="1">
                  <c:v>2.9182670250970193</c:v>
                </c:pt>
                <c:pt idx="2">
                  <c:v>2.9269758958625136</c:v>
                </c:pt>
                <c:pt idx="3">
                  <c:v>2.9390942469278341</c:v>
                </c:pt>
                <c:pt idx="4">
                  <c:v>3.0269521968501683</c:v>
                </c:pt>
                <c:pt idx="5">
                  <c:v>2.977441050337907</c:v>
                </c:pt>
                <c:pt idx="6">
                  <c:v>2.9187937144283178</c:v>
                </c:pt>
                <c:pt idx="7">
                  <c:v>2.904900916186314</c:v>
                </c:pt>
                <c:pt idx="8">
                  <c:v>2.8309862296622872</c:v>
                </c:pt>
                <c:pt idx="9">
                  <c:v>2.8647519601949614</c:v>
                </c:pt>
                <c:pt idx="10">
                  <c:v>2.8326105377691224</c:v>
                </c:pt>
                <c:pt idx="11">
                  <c:v>2.8005133261147743</c:v>
                </c:pt>
                <c:pt idx="12">
                  <c:v>2.8251594668914026</c:v>
                </c:pt>
                <c:pt idx="13">
                  <c:v>2.7859489242134625</c:v>
                </c:pt>
                <c:pt idx="14">
                  <c:v>2.724201453697515</c:v>
                </c:pt>
                <c:pt idx="15">
                  <c:v>2.6814034243656857</c:v>
                </c:pt>
                <c:pt idx="16">
                  <c:v>2.6057338143351338</c:v>
                </c:pt>
                <c:pt idx="17">
                  <c:v>2.6453753268680655</c:v>
                </c:pt>
                <c:pt idx="18">
                  <c:v>2.60026962176229</c:v>
                </c:pt>
                <c:pt idx="19">
                  <c:v>2.5197076419021056</c:v>
                </c:pt>
                <c:pt idx="20">
                  <c:v>2.5438966607378632</c:v>
                </c:pt>
                <c:pt idx="21">
                  <c:v>2.6288896475397534</c:v>
                </c:pt>
                <c:pt idx="22">
                  <c:v>2.6946488566883051</c:v>
                </c:pt>
                <c:pt idx="23">
                  <c:v>2.6450125300189105</c:v>
                </c:pt>
                <c:pt idx="24">
                  <c:v>2.5608950942667046</c:v>
                </c:pt>
                <c:pt idx="25">
                  <c:v>2.4457518984628299</c:v>
                </c:pt>
                <c:pt idx="26">
                  <c:v>2.3942696891072095</c:v>
                </c:pt>
                <c:pt idx="27">
                  <c:v>2.3264116859605544</c:v>
                </c:pt>
                <c:pt idx="28">
                  <c:v>2.2398501764005765</c:v>
                </c:pt>
                <c:pt idx="29">
                  <c:v>2.1925046496665996</c:v>
                </c:pt>
                <c:pt idx="30">
                  <c:v>2.160267217862347</c:v>
                </c:pt>
                <c:pt idx="31">
                  <c:v>2.1412241205293996</c:v>
                </c:pt>
                <c:pt idx="32">
                  <c:v>2.0572860169704348</c:v>
                </c:pt>
              </c:numCache>
            </c:numRef>
          </c:val>
          <c:smooth val="0"/>
          <c:extLst>
            <c:ext xmlns:c16="http://schemas.microsoft.com/office/drawing/2014/chart" uri="{C3380CC4-5D6E-409C-BE32-E72D297353CC}">
              <c16:uniqueId val="{00000000-954E-4B1E-89C4-4467F53CF124}"/>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mn-lt"/>
              </a:defRPr>
            </a:pPr>
            <a:endParaRPr lang="ja-JP"/>
          </a:p>
        </c:txPr>
        <c:crossAx val="124191872"/>
        <c:crosses val="autoZero"/>
        <c:auto val="1"/>
        <c:lblAlgn val="ctr"/>
        <c:lblOffset val="100"/>
        <c:tickLblSkip val="1"/>
        <c:noMultiLvlLbl val="0"/>
      </c:catAx>
      <c:valAx>
        <c:axId val="124191872"/>
        <c:scaling>
          <c:orientation val="minMax"/>
          <c:max val="3.5"/>
          <c:min val="1.5"/>
        </c:scaling>
        <c:delete val="0"/>
        <c:axPos val="l"/>
        <c:numFmt formatCode="#,##0.0;[Red]\-#,##0.0" sourceLinked="0"/>
        <c:majorTickMark val="out"/>
        <c:minorTickMark val="none"/>
        <c:tickLblPos val="nextTo"/>
        <c:txPr>
          <a:bodyPr/>
          <a:lstStyle/>
          <a:p>
            <a:pPr>
              <a:defRPr sz="1200">
                <a:latin typeface="+mn-lt"/>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ltLang="ja-JP" sz="1800" b="1" i="0" baseline="0">
                <a:effectLst/>
              </a:rPr>
              <a:t>Trends in GHG emissions </a:t>
            </a:r>
          </a:p>
        </c:rich>
      </c:tx>
      <c:layout>
        <c:manualLayout>
          <c:xMode val="edge"/>
          <c:yMode val="edge"/>
          <c:x val="0.35028920187812429"/>
          <c:y val="3.8404421755838749E-5"/>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784757842097193"/>
          <c:y val="0.1377383226200454"/>
          <c:w val="0.63515738449717318"/>
          <c:h val="0.61638740740740761"/>
        </c:manualLayout>
      </c:layout>
      <c:barChart>
        <c:barDir val="col"/>
        <c:grouping val="stacked"/>
        <c:varyColors val="0"/>
        <c:ser>
          <c:idx val="0"/>
          <c:order val="0"/>
          <c:tx>
            <c:v>CO₂</c:v>
          </c:tx>
          <c:spPr>
            <a:solidFill>
              <a:schemeClr val="accent1"/>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'1.Summary'!$AA$5:$BG$5</c:f>
              <c:numCache>
                <c:formatCode>#,##0_ </c:formatCode>
                <c:ptCount val="33"/>
                <c:pt idx="0">
                  <c:v>1162.8635535451144</c:v>
                </c:pt>
                <c:pt idx="1">
                  <c:v>1174.3817123911344</c:v>
                </c:pt>
                <c:pt idx="2">
                  <c:v>1183.886181934432</c:v>
                </c:pt>
                <c:pt idx="3">
                  <c:v>1176.6633435552017</c:v>
                </c:pt>
                <c:pt idx="4">
                  <c:v>1231.6786615931549</c:v>
                </c:pt>
                <c:pt idx="5">
                  <c:v>1243.9190681113812</c:v>
                </c:pt>
                <c:pt idx="6">
                  <c:v>1256.4651473704346</c:v>
                </c:pt>
                <c:pt idx="7">
                  <c:v>1249.0058232648578</c:v>
                </c:pt>
                <c:pt idx="8">
                  <c:v>1208.7787561069952</c:v>
                </c:pt>
                <c:pt idx="9">
                  <c:v>1245.4046238596511</c:v>
                </c:pt>
                <c:pt idx="10">
                  <c:v>1268.193085807033</c:v>
                </c:pt>
                <c:pt idx="11">
                  <c:v>1253.1586766645182</c:v>
                </c:pt>
                <c:pt idx="12">
                  <c:v>1282.5431776637167</c:v>
                </c:pt>
                <c:pt idx="13">
                  <c:v>1290.9038068442221</c:v>
                </c:pt>
                <c:pt idx="14">
                  <c:v>1286.218223803043</c:v>
                </c:pt>
                <c:pt idx="15">
                  <c:v>1293.5842614526675</c:v>
                </c:pt>
                <c:pt idx="16">
                  <c:v>1270.4421258507589</c:v>
                </c:pt>
                <c:pt idx="17">
                  <c:v>1306.0184933905634</c:v>
                </c:pt>
                <c:pt idx="18">
                  <c:v>1234.9042634428774</c:v>
                </c:pt>
                <c:pt idx="19">
                  <c:v>1165.8792587906871</c:v>
                </c:pt>
                <c:pt idx="20">
                  <c:v>1217.226911184453</c:v>
                </c:pt>
                <c:pt idx="21">
                  <c:v>1267.1572700494989</c:v>
                </c:pt>
                <c:pt idx="22">
                  <c:v>1308.2529592239512</c:v>
                </c:pt>
                <c:pt idx="23">
                  <c:v>1317.6089086754052</c:v>
                </c:pt>
                <c:pt idx="24">
                  <c:v>1265.9835091145571</c:v>
                </c:pt>
                <c:pt idx="25">
                  <c:v>1225.3893002665143</c:v>
                </c:pt>
                <c:pt idx="26">
                  <c:v>1205.3343611538562</c:v>
                </c:pt>
                <c:pt idx="27">
                  <c:v>1189.645314526791</c:v>
                </c:pt>
                <c:pt idx="28">
                  <c:v>1144.5718112697843</c:v>
                </c:pt>
                <c:pt idx="29">
                  <c:v>1107.4769202145196</c:v>
                </c:pt>
                <c:pt idx="30">
                  <c:v>1042.3509609507512</c:v>
                </c:pt>
                <c:pt idx="31">
                  <c:v>1063.6993937659765</c:v>
                </c:pt>
                <c:pt idx="32">
                  <c:v>1036.6817070743657</c:v>
                </c:pt>
              </c:numCache>
            </c:numRef>
          </c:val>
          <c:extLst>
            <c:ext xmlns:c16="http://schemas.microsoft.com/office/drawing/2014/chart" uri="{C3380CC4-5D6E-409C-BE32-E72D297353CC}">
              <c16:uniqueId val="{00000000-F251-4550-8CF2-CDDE65ABCA56}"/>
            </c:ext>
          </c:extLst>
        </c:ser>
        <c:ser>
          <c:idx val="1"/>
          <c:order val="1"/>
          <c:tx>
            <c:v>CH₄</c:v>
          </c:tx>
          <c:spPr>
            <a:solidFill>
              <a:schemeClr val="accent6">
                <a:lumMod val="75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'1.Summary'!$AA$8:$BG$8</c:f>
              <c:numCache>
                <c:formatCode>#,##0.0_ </c:formatCode>
                <c:ptCount val="33"/>
                <c:pt idx="0">
                  <c:v>49.814955605095797</c:v>
                </c:pt>
                <c:pt idx="1">
                  <c:v>49.0866139522183</c:v>
                </c:pt>
                <c:pt idx="2">
                  <c:v>49.01592217861068</c:v>
                </c:pt>
                <c:pt idx="3">
                  <c:v>48.013990608285511</c:v>
                </c:pt>
                <c:pt idx="4">
                  <c:v>48.055427717059629</c:v>
                </c:pt>
                <c:pt idx="5">
                  <c:v>46.726223281081317</c:v>
                </c:pt>
                <c:pt idx="6">
                  <c:v>45.309015395680227</c:v>
                </c:pt>
                <c:pt idx="7">
                  <c:v>44.782237334382152</c:v>
                </c:pt>
                <c:pt idx="8">
                  <c:v>42.889680231789256</c:v>
                </c:pt>
                <c:pt idx="9">
                  <c:v>42.46173265401751</c:v>
                </c:pt>
                <c:pt idx="10">
                  <c:v>41.738656354831029</c:v>
                </c:pt>
                <c:pt idx="11">
                  <c:v>40.428861649582771</c:v>
                </c:pt>
                <c:pt idx="12">
                  <c:v>39.510105831800686</c:v>
                </c:pt>
                <c:pt idx="13">
                  <c:v>38.501188425600901</c:v>
                </c:pt>
                <c:pt idx="14">
                  <c:v>38.158530821535926</c:v>
                </c:pt>
                <c:pt idx="15">
                  <c:v>38.150964602592651</c:v>
                </c:pt>
                <c:pt idx="16">
                  <c:v>37.518530089228392</c:v>
                </c:pt>
                <c:pt idx="17">
                  <c:v>36.834898261808675</c:v>
                </c:pt>
                <c:pt idx="18">
                  <c:v>35.943757864258735</c:v>
                </c:pt>
                <c:pt idx="19">
                  <c:v>35.336935330947206</c:v>
                </c:pt>
                <c:pt idx="20">
                  <c:v>34.830532752812871</c:v>
                </c:pt>
                <c:pt idx="21">
                  <c:v>33.469478691642649</c:v>
                </c:pt>
                <c:pt idx="22">
                  <c:v>32.732272843632884</c:v>
                </c:pt>
                <c:pt idx="23">
                  <c:v>32.660545588201032</c:v>
                </c:pt>
                <c:pt idx="24">
                  <c:v>32.097900562161222</c:v>
                </c:pt>
                <c:pt idx="25">
                  <c:v>31.682522171618857</c:v>
                </c:pt>
                <c:pt idx="26">
                  <c:v>31.63888496067143</c:v>
                </c:pt>
                <c:pt idx="27">
                  <c:v>31.433684346560849</c:v>
                </c:pt>
                <c:pt idx="28">
                  <c:v>30.926280621405425</c:v>
                </c:pt>
                <c:pt idx="29">
                  <c:v>30.639077969132178</c:v>
                </c:pt>
                <c:pt idx="30">
                  <c:v>30.404002455396775</c:v>
                </c:pt>
                <c:pt idx="31">
                  <c:v>30.377577259483981</c:v>
                </c:pt>
                <c:pt idx="32">
                  <c:v>29.866973521543581</c:v>
                </c:pt>
              </c:numCache>
            </c:numRef>
          </c:val>
          <c:extLst>
            <c:ext xmlns:c16="http://schemas.microsoft.com/office/drawing/2014/chart" uri="{C3380CC4-5D6E-409C-BE32-E72D297353CC}">
              <c16:uniqueId val="{00000001-F251-4550-8CF2-CDDE65ABCA56}"/>
            </c:ext>
          </c:extLst>
        </c:ser>
        <c:ser>
          <c:idx val="2"/>
          <c:order val="2"/>
          <c:tx>
            <c:v>N₂O</c:v>
          </c:tx>
          <c:spPr>
            <a:solidFill>
              <a:schemeClr val="tx2">
                <a:lumMod val="40000"/>
                <a:lumOff val="60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'1.Summary'!$AA$9:$BG$9</c:f>
              <c:numCache>
                <c:formatCode>#,##0.0_ </c:formatCode>
                <c:ptCount val="33"/>
                <c:pt idx="0">
                  <c:v>28.877649075383765</c:v>
                </c:pt>
                <c:pt idx="1">
                  <c:v>28.579410656502787</c:v>
                </c:pt>
                <c:pt idx="2">
                  <c:v>28.677072788709481</c:v>
                </c:pt>
                <c:pt idx="3">
                  <c:v>28.613182814166194</c:v>
                </c:pt>
                <c:pt idx="4">
                  <c:v>29.630150693138592</c:v>
                </c:pt>
                <c:pt idx="5">
                  <c:v>29.892301722121893</c:v>
                </c:pt>
                <c:pt idx="6">
                  <c:v>30.738958751122162</c:v>
                </c:pt>
                <c:pt idx="7">
                  <c:v>31.418117346583418</c:v>
                </c:pt>
                <c:pt idx="8">
                  <c:v>30.134754067994596</c:v>
                </c:pt>
                <c:pt idx="9">
                  <c:v>24.63137213150971</c:v>
                </c:pt>
                <c:pt idx="10">
                  <c:v>26.875449030818917</c:v>
                </c:pt>
                <c:pt idx="11">
                  <c:v>23.669308855034345</c:v>
                </c:pt>
                <c:pt idx="12">
                  <c:v>23.006492345779986</c:v>
                </c:pt>
                <c:pt idx="13">
                  <c:v>23.150434676856246</c:v>
                </c:pt>
                <c:pt idx="14">
                  <c:v>22.995864324069647</c:v>
                </c:pt>
                <c:pt idx="15">
                  <c:v>22.706294525896325</c:v>
                </c:pt>
                <c:pt idx="16">
                  <c:v>22.691806863856019</c:v>
                </c:pt>
                <c:pt idx="17">
                  <c:v>22.334931435411864</c:v>
                </c:pt>
                <c:pt idx="18">
                  <c:v>21.463748037723313</c:v>
                </c:pt>
                <c:pt idx="19">
                  <c:v>20.898669771064526</c:v>
                </c:pt>
                <c:pt idx="20">
                  <c:v>20.572847977629703</c:v>
                </c:pt>
                <c:pt idx="21">
                  <c:v>20.201814854750697</c:v>
                </c:pt>
                <c:pt idx="22">
                  <c:v>19.890171810094643</c:v>
                </c:pt>
                <c:pt idx="23">
                  <c:v>19.896955256145031</c:v>
                </c:pt>
                <c:pt idx="24">
                  <c:v>19.45374830147999</c:v>
                </c:pt>
                <c:pt idx="25">
                  <c:v>19.170907627066338</c:v>
                </c:pt>
                <c:pt idx="26">
                  <c:v>18.712550779618315</c:v>
                </c:pt>
                <c:pt idx="27">
                  <c:v>18.954794532238001</c:v>
                </c:pt>
                <c:pt idx="28">
                  <c:v>18.490152688732792</c:v>
                </c:pt>
                <c:pt idx="29">
                  <c:v>18.03228639043887</c:v>
                </c:pt>
                <c:pt idx="30">
                  <c:v>17.692359428687102</c:v>
                </c:pt>
                <c:pt idx="31">
                  <c:v>17.592003294163035</c:v>
                </c:pt>
                <c:pt idx="32">
                  <c:v>17.252257969166013</c:v>
                </c:pt>
              </c:numCache>
            </c:numRef>
          </c:val>
          <c:extLst>
            <c:ext xmlns:c16="http://schemas.microsoft.com/office/drawing/2014/chart" uri="{C3380CC4-5D6E-409C-BE32-E72D297353CC}">
              <c16:uniqueId val="{00000002-F251-4550-8CF2-CDDE65ABCA56}"/>
            </c:ext>
          </c:extLst>
        </c:ser>
        <c:ser>
          <c:idx val="3"/>
          <c:order val="3"/>
          <c:tx>
            <c:v>HFCs</c:v>
          </c:tx>
          <c:spPr>
            <a:solidFill>
              <a:schemeClr val="accent3">
                <a:lumMod val="75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'1.Summary'!$AA$11:$BG$11</c:f>
              <c:numCache>
                <c:formatCode>#,##0.0_ </c:formatCode>
                <c:ptCount val="33"/>
                <c:pt idx="0">
                  <c:v>13.409950442681184</c:v>
                </c:pt>
                <c:pt idx="1">
                  <c:v>14.605139090759387</c:v>
                </c:pt>
                <c:pt idx="2">
                  <c:v>14.969869251556611</c:v>
                </c:pt>
                <c:pt idx="3">
                  <c:v>15.388109036634329</c:v>
                </c:pt>
                <c:pt idx="4">
                  <c:v>17.954074730268733</c:v>
                </c:pt>
                <c:pt idx="5">
                  <c:v>21.561364310422015</c:v>
                </c:pt>
                <c:pt idx="6">
                  <c:v>21.123339057650526</c:v>
                </c:pt>
                <c:pt idx="7">
                  <c:v>21.057575507416431</c:v>
                </c:pt>
                <c:pt idx="8">
                  <c:v>20.50698214465169</c:v>
                </c:pt>
                <c:pt idx="9">
                  <c:v>21.054409572534812</c:v>
                </c:pt>
                <c:pt idx="10">
                  <c:v>19.841272919873894</c:v>
                </c:pt>
                <c:pt idx="11">
                  <c:v>16.998639196983433</c:v>
                </c:pt>
                <c:pt idx="12">
                  <c:v>14.371355437676071</c:v>
                </c:pt>
                <c:pt idx="13">
                  <c:v>14.488201409191319</c:v>
                </c:pt>
                <c:pt idx="14">
                  <c:v>11.441372323853184</c:v>
                </c:pt>
                <c:pt idx="15">
                  <c:v>11.848462922012692</c:v>
                </c:pt>
                <c:pt idx="16">
                  <c:v>13.588837479848578</c:v>
                </c:pt>
                <c:pt idx="17">
                  <c:v>15.642516876253188</c:v>
                </c:pt>
                <c:pt idx="18">
                  <c:v>18.037471041241016</c:v>
                </c:pt>
                <c:pt idx="19">
                  <c:v>19.668959799202373</c:v>
                </c:pt>
                <c:pt idx="20">
                  <c:v>21.964074229638214</c:v>
                </c:pt>
                <c:pt idx="21">
                  <c:v>24.624987479408198</c:v>
                </c:pt>
                <c:pt idx="22">
                  <c:v>27.73025216136152</c:v>
                </c:pt>
                <c:pt idx="23">
                  <c:v>30.336628102378956</c:v>
                </c:pt>
                <c:pt idx="24">
                  <c:v>33.843982639135916</c:v>
                </c:pt>
                <c:pt idx="25">
                  <c:v>37.122075075852351</c:v>
                </c:pt>
                <c:pt idx="26">
                  <c:v>39.48513880867187</c:v>
                </c:pt>
                <c:pt idx="27">
                  <c:v>40.952932294505288</c:v>
                </c:pt>
                <c:pt idx="28">
                  <c:v>42.336013081739715</c:v>
                </c:pt>
                <c:pt idx="29">
                  <c:v>44.466602823393202</c:v>
                </c:pt>
                <c:pt idx="30">
                  <c:v>46.143640875566483</c:v>
                </c:pt>
                <c:pt idx="31">
                  <c:v>46.896171991139617</c:v>
                </c:pt>
                <c:pt idx="32">
                  <c:v>46.136608862239058</c:v>
                </c:pt>
              </c:numCache>
            </c:numRef>
          </c:val>
          <c:extLst>
            <c:ext xmlns:c16="http://schemas.microsoft.com/office/drawing/2014/chart" uri="{C3380CC4-5D6E-409C-BE32-E72D297353CC}">
              <c16:uniqueId val="{00000003-F251-4550-8CF2-CDDE65ABCA56}"/>
            </c:ext>
          </c:extLst>
        </c:ser>
        <c:ser>
          <c:idx val="4"/>
          <c:order val="4"/>
          <c:tx>
            <c:v>PFCs</c:v>
          </c:tx>
          <c:spPr>
            <a:solidFill>
              <a:schemeClr val="accent5">
                <a:lumMod val="60000"/>
                <a:lumOff val="40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'1.Summary'!$AA$12:$BG$12</c:f>
              <c:numCache>
                <c:formatCode>#,##0.0_ </c:formatCode>
                <c:ptCount val="33"/>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numCache>
            </c:numRef>
          </c:val>
          <c:extLst>
            <c:ext xmlns:c16="http://schemas.microsoft.com/office/drawing/2014/chart" uri="{C3380CC4-5D6E-409C-BE32-E72D297353CC}">
              <c16:uniqueId val="{00000004-F251-4550-8CF2-CDDE65ABCA56}"/>
            </c:ext>
          </c:extLst>
        </c:ser>
        <c:ser>
          <c:idx val="5"/>
          <c:order val="5"/>
          <c:tx>
            <c:v>SF₆</c:v>
          </c:tx>
          <c:spPr>
            <a:solidFill>
              <a:srgbClr val="FFCCCC"/>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'1.Summary'!$AA$13:$BG$13</c:f>
              <c:numCache>
                <c:formatCode>#,##0.0_ </c:formatCode>
                <c:ptCount val="33"/>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8.1909493442704537</c:v>
                </c:pt>
                <c:pt idx="11">
                  <c:v>6.9336379250840885</c:v>
                </c:pt>
                <c:pt idx="12">
                  <c:v>6.5918604957008462</c:v>
                </c:pt>
                <c:pt idx="13">
                  <c:v>6.2364698712733935</c:v>
                </c:pt>
                <c:pt idx="14">
                  <c:v>6.1534253192982744</c:v>
                </c:pt>
                <c:pt idx="15">
                  <c:v>5.8279508063935861</c:v>
                </c:pt>
                <c:pt idx="16">
                  <c:v>5.9194919728524713</c:v>
                </c:pt>
                <c:pt idx="17">
                  <c:v>5.3559894632054972</c:v>
                </c:pt>
                <c:pt idx="18">
                  <c:v>4.705347728712912</c:v>
                </c:pt>
                <c:pt idx="19">
                  <c:v>2.7597536488510817</c:v>
                </c:pt>
                <c:pt idx="20">
                  <c:v>2.7790920860865627</c:v>
                </c:pt>
                <c:pt idx="21">
                  <c:v>2.5317473139041331</c:v>
                </c:pt>
                <c:pt idx="22">
                  <c:v>2.4827063495243955</c:v>
                </c:pt>
                <c:pt idx="23">
                  <c:v>2.3459062739869898</c:v>
                </c:pt>
                <c:pt idx="24">
                  <c:v>2.2880152300513381</c:v>
                </c:pt>
                <c:pt idx="25">
                  <c:v>2.3657906473372181</c:v>
                </c:pt>
                <c:pt idx="26">
                  <c:v>2.4072628510645737</c:v>
                </c:pt>
                <c:pt idx="27">
                  <c:v>2.3238439780819071</c:v>
                </c:pt>
                <c:pt idx="28">
                  <c:v>2.2721153786620669</c:v>
                </c:pt>
                <c:pt idx="29">
                  <c:v>2.2020470863835944</c:v>
                </c:pt>
                <c:pt idx="30">
                  <c:v>2.2461899554793328</c:v>
                </c:pt>
                <c:pt idx="31">
                  <c:v>2.2381527727405821</c:v>
                </c:pt>
                <c:pt idx="32">
                  <c:v>2.1359533477767934</c:v>
                </c:pt>
              </c:numCache>
            </c:numRef>
          </c:val>
          <c:extLst>
            <c:ext xmlns:c16="http://schemas.microsoft.com/office/drawing/2014/chart" uri="{C3380CC4-5D6E-409C-BE32-E72D297353CC}">
              <c16:uniqueId val="{00000005-F251-4550-8CF2-CDDE65ABCA56}"/>
            </c:ext>
          </c:extLst>
        </c:ser>
        <c:ser>
          <c:idx val="6"/>
          <c:order val="6"/>
          <c:tx>
            <c:v>NF₃</c:v>
          </c:tx>
          <c:spPr>
            <a:solidFill>
              <a:srgbClr val="CCCCFF"/>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'1.Summary'!$AA$14:$BG$14</c:f>
              <c:numCache>
                <c:formatCode>#,##0.00_ </c:formatCode>
                <c:ptCount val="33"/>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7"/>
          <c:tx>
            <c:v>2013年度比-46%</c:v>
          </c:tx>
          <c:spPr>
            <a:ln w="28575" cap="rnd" cmpd="sng" algn="ctr">
              <a:solidFill>
                <a:schemeClr val="tx1"/>
              </a:solidFill>
              <a:prstDash val="solid"/>
              <a:round/>
            </a:ln>
            <a:effectLst/>
          </c:spPr>
          <c:marker>
            <c:symbol val="none"/>
          </c:marker>
          <c:cat>
            <c:numRef>
              <c:f>'1.Summary'!$AA$20:$BC$20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Lit>
              <c:formatCode>General</c:formatCode>
              <c:ptCount val="33"/>
              <c:pt idx="0">
                <c:v>759.96246620302975</c:v>
              </c:pt>
              <c:pt idx="1">
                <c:v>759.96246620302975</c:v>
              </c:pt>
              <c:pt idx="2">
                <c:v>759.96246620302975</c:v>
              </c:pt>
              <c:pt idx="3">
                <c:v>759.96246620302975</c:v>
              </c:pt>
              <c:pt idx="4">
                <c:v>759.96246620302975</c:v>
              </c:pt>
              <c:pt idx="5">
                <c:v>759.96246620302975</c:v>
              </c:pt>
              <c:pt idx="6">
                <c:v>759.96246620302975</c:v>
              </c:pt>
              <c:pt idx="7">
                <c:v>759.96246620302975</c:v>
              </c:pt>
              <c:pt idx="8">
                <c:v>759.96246620302975</c:v>
              </c:pt>
              <c:pt idx="9">
                <c:v>759.96246620302975</c:v>
              </c:pt>
              <c:pt idx="10">
                <c:v>759.96246620302975</c:v>
              </c:pt>
              <c:pt idx="11">
                <c:v>759.96246620302975</c:v>
              </c:pt>
              <c:pt idx="12">
                <c:v>759.96246620302975</c:v>
              </c:pt>
              <c:pt idx="13">
                <c:v>759.96246620302975</c:v>
              </c:pt>
              <c:pt idx="14">
                <c:v>759.96246620302975</c:v>
              </c:pt>
              <c:pt idx="15">
                <c:v>759.96246620302975</c:v>
              </c:pt>
              <c:pt idx="16">
                <c:v>759.96246620302975</c:v>
              </c:pt>
              <c:pt idx="17">
                <c:v>759.96246620302975</c:v>
              </c:pt>
              <c:pt idx="18">
                <c:v>759.96246620302975</c:v>
              </c:pt>
              <c:pt idx="19">
                <c:v>759.96246620302975</c:v>
              </c:pt>
              <c:pt idx="20">
                <c:v>759.96246620302975</c:v>
              </c:pt>
              <c:pt idx="21">
                <c:v>759.96246620302975</c:v>
              </c:pt>
              <c:pt idx="22">
                <c:v>759.96246620302975</c:v>
              </c:pt>
              <c:pt idx="23">
                <c:v>759.96246620302975</c:v>
              </c:pt>
              <c:pt idx="24">
                <c:v>759.96246620302975</c:v>
              </c:pt>
              <c:pt idx="25">
                <c:v>759.96246620302975</c:v>
              </c:pt>
              <c:pt idx="26">
                <c:v>759.96246620302975</c:v>
              </c:pt>
              <c:pt idx="27">
                <c:v>759.96246620302975</c:v>
              </c:pt>
              <c:pt idx="28">
                <c:v>759.96246620302975</c:v>
              </c:pt>
              <c:pt idx="29">
                <c:v>759.96246620302975</c:v>
              </c:pt>
              <c:pt idx="30">
                <c:v>759.96246620302975</c:v>
              </c:pt>
              <c:pt idx="31">
                <c:v>759.96246620302975</c:v>
              </c:pt>
              <c:pt idx="32">
                <c:v>759.96246620302975</c:v>
              </c:pt>
            </c:numLit>
          </c:val>
          <c:smooth val="0"/>
          <c:extLst>
            <c:ext xmlns:c16="http://schemas.microsoft.com/office/drawing/2014/chart" uri="{C3380CC4-5D6E-409C-BE32-E72D297353CC}">
              <c16:uniqueId val="{0000000A-F251-4550-8CF2-CDDE65ABCA56}"/>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n-US" altLang="ja-JP" sz="1400">
                    <a:effectLst/>
                  </a:rPr>
                  <a:t>[Fiscal</a:t>
                </a:r>
                <a:r>
                  <a:rPr lang="en-US" altLang="ja-JP" sz="1400" baseline="0">
                    <a:effectLst/>
                  </a:rPr>
                  <a:t> year</a:t>
                </a:r>
                <a:r>
                  <a:rPr lang="en-US" altLang="ja-JP" sz="1400">
                    <a:effectLst/>
                  </a:rPr>
                  <a:t>]</a:t>
                </a:r>
                <a:endParaRPr lang="ja-JP" altLang="ja-JP" sz="1400">
                  <a:effectLst/>
                </a:endParaRPr>
              </a:p>
            </c:rich>
          </c:tx>
          <c:layout>
            <c:manualLayout>
              <c:xMode val="edge"/>
              <c:yMode val="edge"/>
              <c:x val="0.43145061753301722"/>
              <c:y val="0.84051079481898539"/>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0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ayout>
        <c:manualLayout>
          <c:xMode val="edge"/>
          <c:yMode val="edge"/>
          <c:x val="0.80295514994740069"/>
          <c:y val="0.50286027387676102"/>
          <c:w val="6.2406884520690951E-2"/>
          <c:h val="0.29578890639113176"/>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ltLang="en-US"/>
              <a:t>当</a:t>
            </a:r>
            <a:r>
              <a:rPr lang="ja-JP"/>
              <a:t>たり</a:t>
            </a:r>
            <a:r>
              <a:rPr lang="en-US"/>
              <a:t>GHG</a:t>
            </a:r>
            <a:r>
              <a:rPr lang="ja-JP"/>
              <a:t>排出量</a:t>
            </a:r>
          </a:p>
        </c:rich>
      </c:tx>
      <c:layout>
        <c:manualLayout>
          <c:xMode val="edge"/>
          <c:yMode val="edge"/>
          <c:x val="0.34948378804177282"/>
          <c:y val="2.8222300786007209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'10.GHG-GDP'!$R$8</c:f>
              <c:strCache>
                <c:ptCount val="1"/>
                <c:pt idx="0">
                  <c:v>GDP当たりGHG 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'10.GHG-GDP'!$AA$4:$BG$4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'10.GHG-GDP'!$AA$8:$BG$8</c:f>
              <c:numCache>
                <c:formatCode>#,##0.00_);[Red]\(#,##0.00\)</c:formatCode>
                <c:ptCount val="33"/>
                <c:pt idx="0">
                  <c:v>2.9590003768068511</c:v>
                </c:pt>
                <c:pt idx="1">
                  <c:v>2.9182670250970193</c:v>
                </c:pt>
                <c:pt idx="2">
                  <c:v>2.9269758958625136</c:v>
                </c:pt>
                <c:pt idx="3">
                  <c:v>2.9390942469278341</c:v>
                </c:pt>
                <c:pt idx="4">
                  <c:v>3.0269521968501683</c:v>
                </c:pt>
                <c:pt idx="5">
                  <c:v>2.977441050337907</c:v>
                </c:pt>
                <c:pt idx="6">
                  <c:v>2.9187937144283178</c:v>
                </c:pt>
                <c:pt idx="7">
                  <c:v>2.904900916186314</c:v>
                </c:pt>
                <c:pt idx="8">
                  <c:v>2.8309862296622872</c:v>
                </c:pt>
                <c:pt idx="9">
                  <c:v>2.8647519601949614</c:v>
                </c:pt>
                <c:pt idx="10">
                  <c:v>2.8326105377691224</c:v>
                </c:pt>
                <c:pt idx="11">
                  <c:v>2.8005133261147743</c:v>
                </c:pt>
                <c:pt idx="12">
                  <c:v>2.8251594668914026</c:v>
                </c:pt>
                <c:pt idx="13">
                  <c:v>2.7859489242134625</c:v>
                </c:pt>
                <c:pt idx="14">
                  <c:v>2.724201453697515</c:v>
                </c:pt>
                <c:pt idx="15">
                  <c:v>2.6814034243656857</c:v>
                </c:pt>
                <c:pt idx="16">
                  <c:v>2.6057338143351338</c:v>
                </c:pt>
                <c:pt idx="17">
                  <c:v>2.6453753268680655</c:v>
                </c:pt>
                <c:pt idx="18">
                  <c:v>2.60026962176229</c:v>
                </c:pt>
                <c:pt idx="19">
                  <c:v>2.5197076419021056</c:v>
                </c:pt>
                <c:pt idx="20">
                  <c:v>2.5438966607378632</c:v>
                </c:pt>
                <c:pt idx="21">
                  <c:v>2.6288896475397534</c:v>
                </c:pt>
                <c:pt idx="22">
                  <c:v>2.6946488566883051</c:v>
                </c:pt>
                <c:pt idx="23">
                  <c:v>2.6450125300189105</c:v>
                </c:pt>
                <c:pt idx="24">
                  <c:v>2.5608950942667046</c:v>
                </c:pt>
                <c:pt idx="25">
                  <c:v>2.4457518984628299</c:v>
                </c:pt>
                <c:pt idx="26">
                  <c:v>2.3942696891072095</c:v>
                </c:pt>
                <c:pt idx="27">
                  <c:v>2.3264116859605544</c:v>
                </c:pt>
                <c:pt idx="28">
                  <c:v>2.2398501764005765</c:v>
                </c:pt>
                <c:pt idx="29">
                  <c:v>2.1925046496665996</c:v>
                </c:pt>
                <c:pt idx="30">
                  <c:v>2.160267217862347</c:v>
                </c:pt>
                <c:pt idx="31">
                  <c:v>2.1412241205293996</c:v>
                </c:pt>
                <c:pt idx="32">
                  <c:v>2.0572860169704348</c:v>
                </c:pt>
              </c:numCache>
            </c:numRef>
          </c:val>
          <c:smooth val="0"/>
          <c:extLst>
            <c:ext xmlns:c16="http://schemas.microsoft.com/office/drawing/2014/chart" uri="{C3380CC4-5D6E-409C-BE32-E72D297353CC}">
              <c16:uniqueId val="{00000000-3BD7-4554-811F-264CE4E9FC35}"/>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50304"/>
        <c:crosses val="autoZero"/>
        <c:auto val="1"/>
        <c:lblAlgn val="ctr"/>
        <c:lblOffset val="100"/>
        <c:tickLblSkip val="1"/>
        <c:noMultiLvlLbl val="0"/>
      </c:catAx>
      <c:valAx>
        <c:axId val="190450304"/>
        <c:scaling>
          <c:orientation val="minMax"/>
          <c:max val="3.5"/>
          <c:min val="1.5"/>
        </c:scaling>
        <c:delete val="0"/>
        <c:axPos val="l"/>
        <c:numFmt formatCode="#,##0.0;[Red]\-#,##0.0" sourceLinked="0"/>
        <c:majorTickMark val="out"/>
        <c:minorTickMark val="none"/>
        <c:tickLblPos val="nextTo"/>
        <c:crossAx val="190448768"/>
        <c:crosses val="autoZero"/>
        <c:crossBetween val="between"/>
        <c:majorUnit val="0.1"/>
      </c:valAx>
    </c:plotArea>
    <c:plotVisOnly val="1"/>
    <c:dispBlanksAs val="gap"/>
    <c:showDLblsOverMax val="0"/>
  </c:chart>
  <c:spPr>
    <a:noFill/>
    <a:ln>
      <a:noFill/>
    </a:ln>
  </c:spPr>
  <c:txPr>
    <a:bodyPr/>
    <a:lstStyle/>
    <a:p>
      <a:pPr>
        <a:defRPr baseline="0">
          <a:latin typeface="Calibri" panose="020F0502020204030204" pitchFamily="34" charset="0"/>
          <a:ea typeface="ＭＳ Ｐゴシック" panose="020B0600070205080204" pitchFamily="50" charset="-128"/>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household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(by purpose)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'11.Household (per household)'!$Z$41</c:f>
              <c:strCache>
                <c:ptCount val="1"/>
                <c:pt idx="0">
                  <c:v>Heating</c:v>
                </c:pt>
              </c:strCache>
            </c:strRef>
          </c:tx>
          <c:spPr>
            <a:solidFill>
              <a:schemeClr val="accent2">
                <a:lumMod val="75000"/>
              </a:schemeClr>
            </a:solidFill>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household)'!$AA$41:$BG$41</c:f>
              <c:numCache>
                <c:formatCode>#,##0_);[Red]\(#,##0\)</c:formatCode>
                <c:ptCount val="33"/>
                <c:pt idx="0">
                  <c:v>658.95173590925901</c:v>
                </c:pt>
                <c:pt idx="1">
                  <c:v>658.66521199320619</c:v>
                </c:pt>
                <c:pt idx="2">
                  <c:v>698.11313685369498</c:v>
                </c:pt>
                <c:pt idx="3">
                  <c:v>719.2698693827233</c:v>
                </c:pt>
                <c:pt idx="4">
                  <c:v>720.01996990623263</c:v>
                </c:pt>
                <c:pt idx="5">
                  <c:v>751.10840393242063</c:v>
                </c:pt>
                <c:pt idx="6">
                  <c:v>778.16665333582523</c:v>
                </c:pt>
                <c:pt idx="7">
                  <c:v>733.70367476063598</c:v>
                </c:pt>
                <c:pt idx="8">
                  <c:v>720.74887412825751</c:v>
                </c:pt>
                <c:pt idx="9">
                  <c:v>750.64510421189004</c:v>
                </c:pt>
                <c:pt idx="10">
                  <c:v>798.13679757937734</c:v>
                </c:pt>
                <c:pt idx="11">
                  <c:v>754.38747601247212</c:v>
                </c:pt>
                <c:pt idx="12">
                  <c:v>801.29485426249903</c:v>
                </c:pt>
                <c:pt idx="13">
                  <c:v>747.74899184195135</c:v>
                </c:pt>
                <c:pt idx="14">
                  <c:v>775.22582845260456</c:v>
                </c:pt>
                <c:pt idx="15">
                  <c:v>806.99639037332827</c:v>
                </c:pt>
                <c:pt idx="16">
                  <c:v>740.4317961074978</c:v>
                </c:pt>
                <c:pt idx="17">
                  <c:v>751.95609513523857</c:v>
                </c:pt>
                <c:pt idx="18">
                  <c:v>712.63176647342107</c:v>
                </c:pt>
                <c:pt idx="19">
                  <c:v>705.84334043915976</c:v>
                </c:pt>
                <c:pt idx="20">
                  <c:v>768.922062396981</c:v>
                </c:pt>
                <c:pt idx="21">
                  <c:v>790.76557738606323</c:v>
                </c:pt>
                <c:pt idx="22">
                  <c:v>812.67393730657307</c:v>
                </c:pt>
                <c:pt idx="23">
                  <c:v>797.85654492818549</c:v>
                </c:pt>
                <c:pt idx="24">
                  <c:v>752.39760316552099</c:v>
                </c:pt>
                <c:pt idx="25">
                  <c:v>706.52249158081611</c:v>
                </c:pt>
                <c:pt idx="26">
                  <c:v>698.15202094200697</c:v>
                </c:pt>
                <c:pt idx="27">
                  <c:v>725.71581512993191</c:v>
                </c:pt>
                <c:pt idx="28">
                  <c:v>617.63110388442828</c:v>
                </c:pt>
                <c:pt idx="29">
                  <c:v>607.16449446166837</c:v>
                </c:pt>
                <c:pt idx="30">
                  <c:v>644.98284290373044</c:v>
                </c:pt>
                <c:pt idx="31">
                  <c:v>655.89800512652562</c:v>
                </c:pt>
                <c:pt idx="32">
                  <c:v>642.67765245649798</c:v>
                </c:pt>
              </c:numCache>
            </c:numRef>
          </c:val>
          <c:extLst>
            <c:ext xmlns:c16="http://schemas.microsoft.com/office/drawing/2014/chart" uri="{C3380CC4-5D6E-409C-BE32-E72D297353CC}">
              <c16:uniqueId val="{00000000-8B68-48A4-9FB2-5B3B433C40B4}"/>
            </c:ext>
          </c:extLst>
        </c:ser>
        <c:ser>
          <c:idx val="1"/>
          <c:order val="1"/>
          <c:tx>
            <c:strRef>
              <c:f>'11.Household (per household)'!$Z$42</c:f>
              <c:strCache>
                <c:ptCount val="1"/>
                <c:pt idx="0">
                  <c:v>Cooling</c:v>
                </c:pt>
              </c:strCache>
            </c:strRef>
          </c:tx>
          <c:spPr>
            <a:solidFill>
              <a:schemeClr val="accent1">
                <a:lumMod val="75000"/>
              </a:schemeClr>
            </a:solidFill>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household)'!$AA$42:$BG$42</c:f>
              <c:numCache>
                <c:formatCode>#,##0_);[Red]\(#,##0\)</c:formatCode>
                <c:ptCount val="33"/>
                <c:pt idx="0">
                  <c:v>92.242993513416224</c:v>
                </c:pt>
                <c:pt idx="1">
                  <c:v>92.386088593195907</c:v>
                </c:pt>
                <c:pt idx="2">
                  <c:v>95.38717482636342</c:v>
                </c:pt>
                <c:pt idx="3">
                  <c:v>89.797772699757914</c:v>
                </c:pt>
                <c:pt idx="4">
                  <c:v>101.5461144820182</c:v>
                </c:pt>
                <c:pt idx="5">
                  <c:v>98.43171576390418</c:v>
                </c:pt>
                <c:pt idx="6">
                  <c:v>97.103001242068231</c:v>
                </c:pt>
                <c:pt idx="7">
                  <c:v>94.097755343039424</c:v>
                </c:pt>
                <c:pt idx="8">
                  <c:v>90.735022453951146</c:v>
                </c:pt>
                <c:pt idx="9">
                  <c:v>96.06610890095979</c:v>
                </c:pt>
                <c:pt idx="10">
                  <c:v>94.419431558900854</c:v>
                </c:pt>
                <c:pt idx="11">
                  <c:v>94.708560664996284</c:v>
                </c:pt>
                <c:pt idx="12">
                  <c:v>101.45071096780927</c:v>
                </c:pt>
                <c:pt idx="13">
                  <c:v>106.04370251365064</c:v>
                </c:pt>
                <c:pt idx="14">
                  <c:v>105.26838520877612</c:v>
                </c:pt>
                <c:pt idx="15">
                  <c:v>105.45640811332409</c:v>
                </c:pt>
                <c:pt idx="16">
                  <c:v>99.828698837078903</c:v>
                </c:pt>
                <c:pt idx="17">
                  <c:v>112.15909994285254</c:v>
                </c:pt>
                <c:pt idx="18">
                  <c:v>109.33576498102032</c:v>
                </c:pt>
                <c:pt idx="19">
                  <c:v>104.23115360133801</c:v>
                </c:pt>
                <c:pt idx="20">
                  <c:v>117.6951270163059</c:v>
                </c:pt>
                <c:pt idx="21">
                  <c:v>129.42625560468696</c:v>
                </c:pt>
                <c:pt idx="22">
                  <c:v>143.49397499753087</c:v>
                </c:pt>
                <c:pt idx="23">
                  <c:v>143.57869617173969</c:v>
                </c:pt>
                <c:pt idx="24">
                  <c:v>130.99250535482463</c:v>
                </c:pt>
                <c:pt idx="25">
                  <c:v>119.44761927855822</c:v>
                </c:pt>
                <c:pt idx="26">
                  <c:v>110.47472737286481</c:v>
                </c:pt>
                <c:pt idx="27">
                  <c:v>107.58524076738188</c:v>
                </c:pt>
                <c:pt idx="28">
                  <c:v>89.831122146172603</c:v>
                </c:pt>
                <c:pt idx="29">
                  <c:v>83.563304019003951</c:v>
                </c:pt>
                <c:pt idx="30">
                  <c:v>87.276132924020104</c:v>
                </c:pt>
                <c:pt idx="31">
                  <c:v>85.660541564085506</c:v>
                </c:pt>
                <c:pt idx="32">
                  <c:v>84.746793619879412</c:v>
                </c:pt>
              </c:numCache>
            </c:numRef>
          </c:val>
          <c:extLst>
            <c:ext xmlns:c16="http://schemas.microsoft.com/office/drawing/2014/chart" uri="{C3380CC4-5D6E-409C-BE32-E72D297353CC}">
              <c16:uniqueId val="{00000001-8B68-48A4-9FB2-5B3B433C40B4}"/>
            </c:ext>
          </c:extLst>
        </c:ser>
        <c:ser>
          <c:idx val="2"/>
          <c:order val="2"/>
          <c:tx>
            <c:strRef>
              <c:f>'11.Household (per household)'!$Z$43</c:f>
              <c:strCache>
                <c:ptCount val="1"/>
                <c:pt idx="0">
                  <c:v>Hot Water</c:v>
                </c:pt>
              </c:strCache>
            </c:strRef>
          </c:tx>
          <c:spPr>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household)'!$AA$43:$BG$43</c:f>
              <c:numCache>
                <c:formatCode>#,##0_);[Red]\(#,##0\)</c:formatCode>
                <c:ptCount val="33"/>
                <c:pt idx="0">
                  <c:v>833.56291303726732</c:v>
                </c:pt>
                <c:pt idx="1">
                  <c:v>833.2459879849921</c:v>
                </c:pt>
                <c:pt idx="2">
                  <c:v>846.24668166137712</c:v>
                </c:pt>
                <c:pt idx="3">
                  <c:v>858.20224709772447</c:v>
                </c:pt>
                <c:pt idx="4">
                  <c:v>835.7592892176059</c:v>
                </c:pt>
                <c:pt idx="5">
                  <c:v>850.67499450361049</c:v>
                </c:pt>
                <c:pt idx="6">
                  <c:v>848.38681413606082</c:v>
                </c:pt>
                <c:pt idx="7">
                  <c:v>800.39808305147574</c:v>
                </c:pt>
                <c:pt idx="8">
                  <c:v>782.68673591435709</c:v>
                </c:pt>
                <c:pt idx="9">
                  <c:v>787.07896817396932</c:v>
                </c:pt>
                <c:pt idx="10">
                  <c:v>791.79165364591859</c:v>
                </c:pt>
                <c:pt idx="11">
                  <c:v>755.25067298154318</c:v>
                </c:pt>
                <c:pt idx="12">
                  <c:v>772.64422299249998</c:v>
                </c:pt>
                <c:pt idx="13">
                  <c:v>758.44827627236225</c:v>
                </c:pt>
                <c:pt idx="14">
                  <c:v>734.37973443121393</c:v>
                </c:pt>
                <c:pt idx="15">
                  <c:v>739.58662483729836</c:v>
                </c:pt>
                <c:pt idx="16">
                  <c:v>700.0710608873577</c:v>
                </c:pt>
                <c:pt idx="17">
                  <c:v>706.14834740738365</c:v>
                </c:pt>
                <c:pt idx="18">
                  <c:v>668.47567858134403</c:v>
                </c:pt>
                <c:pt idx="19">
                  <c:v>651.25493538426088</c:v>
                </c:pt>
                <c:pt idx="20">
                  <c:v>681.15486320293121</c:v>
                </c:pt>
                <c:pt idx="21">
                  <c:v>679.06689198627566</c:v>
                </c:pt>
                <c:pt idx="22">
                  <c:v>692.59330569041197</c:v>
                </c:pt>
                <c:pt idx="23">
                  <c:v>677.41661207769039</c:v>
                </c:pt>
                <c:pt idx="24">
                  <c:v>646.2556825722869</c:v>
                </c:pt>
                <c:pt idx="25">
                  <c:v>611.47268130595603</c:v>
                </c:pt>
                <c:pt idx="26">
                  <c:v>598.51827717948777</c:v>
                </c:pt>
                <c:pt idx="27">
                  <c:v>619.96808457892428</c:v>
                </c:pt>
                <c:pt idx="28">
                  <c:v>548.05030468807968</c:v>
                </c:pt>
                <c:pt idx="29">
                  <c:v>551.30751923398395</c:v>
                </c:pt>
                <c:pt idx="30">
                  <c:v>576.40664283353806</c:v>
                </c:pt>
                <c:pt idx="31">
                  <c:v>540.60753096985388</c:v>
                </c:pt>
                <c:pt idx="32">
                  <c:v>516.75754757454274</c:v>
                </c:pt>
              </c:numCache>
            </c:numRef>
          </c:val>
          <c:extLst>
            <c:ext xmlns:c16="http://schemas.microsoft.com/office/drawing/2014/chart" uri="{C3380CC4-5D6E-409C-BE32-E72D297353CC}">
              <c16:uniqueId val="{00000002-8B68-48A4-9FB2-5B3B433C40B4}"/>
            </c:ext>
          </c:extLst>
        </c:ser>
        <c:ser>
          <c:idx val="3"/>
          <c:order val="3"/>
          <c:tx>
            <c:strRef>
              <c:f>'11.Household (per household)'!$Z$44</c:f>
              <c:strCache>
                <c:ptCount val="1"/>
                <c:pt idx="0">
                  <c:v>Cooking</c:v>
                </c:pt>
              </c:strCache>
            </c:strRef>
          </c:tx>
          <c:spPr>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household)'!$AA$44:$BG$44</c:f>
              <c:numCache>
                <c:formatCode>#,##0_);[Red]\(#,##0\)</c:formatCode>
                <c:ptCount val="33"/>
                <c:pt idx="0">
                  <c:v>238.97160692660245</c:v>
                </c:pt>
                <c:pt idx="1">
                  <c:v>242.09038098598177</c:v>
                </c:pt>
                <c:pt idx="2">
                  <c:v>245.45161392964727</c:v>
                </c:pt>
                <c:pt idx="3">
                  <c:v>248.59238844918511</c:v>
                </c:pt>
                <c:pt idx="4">
                  <c:v>249.10597021455149</c:v>
                </c:pt>
                <c:pt idx="5">
                  <c:v>251.57823849506124</c:v>
                </c:pt>
                <c:pt idx="6">
                  <c:v>250.39956989568168</c:v>
                </c:pt>
                <c:pt idx="7">
                  <c:v>239.81167269857787</c:v>
                </c:pt>
                <c:pt idx="8">
                  <c:v>237.43074597707812</c:v>
                </c:pt>
                <c:pt idx="9">
                  <c:v>239.39573812034186</c:v>
                </c:pt>
                <c:pt idx="10">
                  <c:v>237.32693591163883</c:v>
                </c:pt>
                <c:pt idx="11">
                  <c:v>229.99755700717458</c:v>
                </c:pt>
                <c:pt idx="12">
                  <c:v>234.47952926519687</c:v>
                </c:pt>
                <c:pt idx="13">
                  <c:v>240.04734998661237</c:v>
                </c:pt>
                <c:pt idx="14">
                  <c:v>227.74345817671571</c:v>
                </c:pt>
                <c:pt idx="15">
                  <c:v>226.12030271863716</c:v>
                </c:pt>
                <c:pt idx="16">
                  <c:v>218.64695764973192</c:v>
                </c:pt>
                <c:pt idx="17">
                  <c:v>226.46127677206127</c:v>
                </c:pt>
                <c:pt idx="18">
                  <c:v>216.42622026698061</c:v>
                </c:pt>
                <c:pt idx="19">
                  <c:v>209.70545663879804</c:v>
                </c:pt>
                <c:pt idx="20">
                  <c:v>222.1596142036442</c:v>
                </c:pt>
                <c:pt idx="21">
                  <c:v>226.79942280194601</c:v>
                </c:pt>
                <c:pt idx="22">
                  <c:v>242.25197268651425</c:v>
                </c:pt>
                <c:pt idx="23">
                  <c:v>243.7229832783209</c:v>
                </c:pt>
                <c:pt idx="24">
                  <c:v>234.48351858585082</c:v>
                </c:pt>
                <c:pt idx="25">
                  <c:v>225.60367703726823</c:v>
                </c:pt>
                <c:pt idx="26">
                  <c:v>220.30265823803146</c:v>
                </c:pt>
                <c:pt idx="27">
                  <c:v>229.53388620218837</c:v>
                </c:pt>
                <c:pt idx="28">
                  <c:v>206.07302137421581</c:v>
                </c:pt>
                <c:pt idx="29">
                  <c:v>210.2404121830568</c:v>
                </c:pt>
                <c:pt idx="30">
                  <c:v>223.37859445921904</c:v>
                </c:pt>
                <c:pt idx="31">
                  <c:v>210.25143046474881</c:v>
                </c:pt>
                <c:pt idx="32">
                  <c:v>202.23528354911164</c:v>
                </c:pt>
              </c:numCache>
            </c:numRef>
          </c:val>
          <c:extLst>
            <c:ext xmlns:c16="http://schemas.microsoft.com/office/drawing/2014/chart" uri="{C3380CC4-5D6E-409C-BE32-E72D297353CC}">
              <c16:uniqueId val="{00000003-8B68-48A4-9FB2-5B3B433C40B4}"/>
            </c:ext>
          </c:extLst>
        </c:ser>
        <c:ser>
          <c:idx val="4"/>
          <c:order val="4"/>
          <c:tx>
            <c:strRef>
              <c:f>'11.Household (per household)'!$Z$45</c:f>
              <c:strCache>
                <c:ptCount val="1"/>
                <c:pt idx="0">
                  <c:v>Power etc.*</c:v>
                </c:pt>
              </c:strCache>
            </c:strRef>
          </c:tx>
          <c:spPr>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household)'!$AA$45:$BG$45</c:f>
              <c:numCache>
                <c:formatCode>#,##0_);[Red]\(#,##0\)</c:formatCode>
                <c:ptCount val="33"/>
                <c:pt idx="0">
                  <c:v>1194.439506703957</c:v>
                </c:pt>
                <c:pt idx="1">
                  <c:v>1198.6642946513653</c:v>
                </c:pt>
                <c:pt idx="2">
                  <c:v>1239.9482574353926</c:v>
                </c:pt>
                <c:pt idx="3">
                  <c:v>1169.4092311205925</c:v>
                </c:pt>
                <c:pt idx="4">
                  <c:v>1324.7033754069951</c:v>
                </c:pt>
                <c:pt idx="5">
                  <c:v>1286.2156904746641</c:v>
                </c:pt>
                <c:pt idx="6">
                  <c:v>1270.8834414206547</c:v>
                </c:pt>
                <c:pt idx="7">
                  <c:v>1233.443549766868</c:v>
                </c:pt>
                <c:pt idx="8">
                  <c:v>1191.1216724358751</c:v>
                </c:pt>
                <c:pt idx="9">
                  <c:v>1262.8978366012295</c:v>
                </c:pt>
                <c:pt idx="10">
                  <c:v>1242.9489291856833</c:v>
                </c:pt>
                <c:pt idx="11">
                  <c:v>1241.2697920425665</c:v>
                </c:pt>
                <c:pt idx="12">
                  <c:v>1323.7892695381947</c:v>
                </c:pt>
                <c:pt idx="13">
                  <c:v>1377.644616903958</c:v>
                </c:pt>
                <c:pt idx="14">
                  <c:v>1361.5718253023344</c:v>
                </c:pt>
                <c:pt idx="15">
                  <c:v>1358.0243289621658</c:v>
                </c:pt>
                <c:pt idx="16">
                  <c:v>1279.9224234821577</c:v>
                </c:pt>
                <c:pt idx="17">
                  <c:v>1431.719945692389</c:v>
                </c:pt>
                <c:pt idx="18">
                  <c:v>1389.577491406764</c:v>
                </c:pt>
                <c:pt idx="19">
                  <c:v>1318.9145228346724</c:v>
                </c:pt>
                <c:pt idx="20">
                  <c:v>1482.7835890641661</c:v>
                </c:pt>
                <c:pt idx="21">
                  <c:v>1651.0525595241579</c:v>
                </c:pt>
                <c:pt idx="22">
                  <c:v>1854.645447596545</c:v>
                </c:pt>
                <c:pt idx="23">
                  <c:v>1881.4669553443684</c:v>
                </c:pt>
                <c:pt idx="24">
                  <c:v>1741.5923391268036</c:v>
                </c:pt>
                <c:pt idx="25">
                  <c:v>1612.5428602605361</c:v>
                </c:pt>
                <c:pt idx="26">
                  <c:v>1515.6532732783987</c:v>
                </c:pt>
                <c:pt idx="27">
                  <c:v>1501.3949679861153</c:v>
                </c:pt>
                <c:pt idx="28">
                  <c:v>1276.4783356673211</c:v>
                </c:pt>
                <c:pt idx="29">
                  <c:v>1210.3953706509026</c:v>
                </c:pt>
                <c:pt idx="30">
                  <c:v>1290.2090761360432</c:v>
                </c:pt>
                <c:pt idx="31">
                  <c:v>1189.8294071702558</c:v>
                </c:pt>
                <c:pt idx="32">
                  <c:v>1177.1374003850265</c:v>
                </c:pt>
              </c:numCache>
            </c:numRef>
          </c:val>
          <c:extLst>
            <c:ext xmlns:c16="http://schemas.microsoft.com/office/drawing/2014/chart" uri="{C3380CC4-5D6E-409C-BE32-E72D297353CC}">
              <c16:uniqueId val="{00000004-8B68-48A4-9FB2-5B3B433C40B4}"/>
            </c:ext>
          </c:extLst>
        </c:ser>
        <c:ser>
          <c:idx val="5"/>
          <c:order val="5"/>
          <c:tx>
            <c:strRef>
              <c:f>'11.Household (per household)'!$Z$46</c:f>
              <c:strCache>
                <c:ptCount val="1"/>
                <c:pt idx="0">
                  <c:v>Car</c:v>
                </c:pt>
              </c:strCache>
            </c:strRef>
          </c:tx>
          <c:spPr>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household)'!$AA$46:$BG$46</c:f>
              <c:numCache>
                <c:formatCode>#,##0_);[Red]\(#,##0\)</c:formatCode>
                <c:ptCount val="33"/>
                <c:pt idx="0">
                  <c:v>1184.3750650070224</c:v>
                </c:pt>
                <c:pt idx="1">
                  <c:v>1162.4576540170715</c:v>
                </c:pt>
                <c:pt idx="2">
                  <c:v>1323.511893635924</c:v>
                </c:pt>
                <c:pt idx="3">
                  <c:v>1400.3927040357332</c:v>
                </c:pt>
                <c:pt idx="4">
                  <c:v>1526.1814368742769</c:v>
                </c:pt>
                <c:pt idx="5">
                  <c:v>1512.5014279713689</c:v>
                </c:pt>
                <c:pt idx="6">
                  <c:v>1611.8968864219767</c:v>
                </c:pt>
                <c:pt idx="7">
                  <c:v>1454.2971507394718</c:v>
                </c:pt>
                <c:pt idx="8">
                  <c:v>1532.089663157057</c:v>
                </c:pt>
                <c:pt idx="9">
                  <c:v>1594.0165541540418</c:v>
                </c:pt>
                <c:pt idx="10">
                  <c:v>1618.6095308391248</c:v>
                </c:pt>
                <c:pt idx="11">
                  <c:v>1582.2035712685793</c:v>
                </c:pt>
                <c:pt idx="12">
                  <c:v>1587.8022027234251</c:v>
                </c:pt>
                <c:pt idx="13">
                  <c:v>1599.1226562046611</c:v>
                </c:pt>
                <c:pt idx="14">
                  <c:v>1552.5505028914272</c:v>
                </c:pt>
                <c:pt idx="15">
                  <c:v>1492.4470103135588</c:v>
                </c:pt>
                <c:pt idx="16">
                  <c:v>1438.0428884022733</c:v>
                </c:pt>
                <c:pt idx="17">
                  <c:v>1396.5861811133364</c:v>
                </c:pt>
                <c:pt idx="18">
                  <c:v>1387.8233411758029</c:v>
                </c:pt>
                <c:pt idx="19">
                  <c:v>1299.6220768749934</c:v>
                </c:pt>
                <c:pt idx="20">
                  <c:v>1282.8504051903756</c:v>
                </c:pt>
                <c:pt idx="21">
                  <c:v>1235.6054002897149</c:v>
                </c:pt>
                <c:pt idx="22">
                  <c:v>1232.2848187486484</c:v>
                </c:pt>
                <c:pt idx="23">
                  <c:v>1178.1662911594542</c:v>
                </c:pt>
                <c:pt idx="24">
                  <c:v>1096.6200319763359</c:v>
                </c:pt>
                <c:pt idx="25">
                  <c:v>1090.2842880628498</c:v>
                </c:pt>
                <c:pt idx="26">
                  <c:v>1034.9007681470289</c:v>
                </c:pt>
                <c:pt idx="27">
                  <c:v>1046.4377402729388</c:v>
                </c:pt>
                <c:pt idx="28">
                  <c:v>1063.008071419971</c:v>
                </c:pt>
                <c:pt idx="29">
                  <c:v>1049.6069126317173</c:v>
                </c:pt>
                <c:pt idx="30">
                  <c:v>891.93504604026214</c:v>
                </c:pt>
                <c:pt idx="31">
                  <c:v>911.03467139766497</c:v>
                </c:pt>
                <c:pt idx="32">
                  <c:v>968.10590707046163</c:v>
                </c:pt>
              </c:numCache>
            </c:numRef>
          </c:val>
          <c:extLst>
            <c:ext xmlns:c16="http://schemas.microsoft.com/office/drawing/2014/chart" uri="{C3380CC4-5D6E-409C-BE32-E72D297353CC}">
              <c16:uniqueId val="{00000005-8B68-48A4-9FB2-5B3B433C40B4}"/>
            </c:ext>
          </c:extLst>
        </c:ser>
        <c:ser>
          <c:idx val="6"/>
          <c:order val="6"/>
          <c:tx>
            <c:strRef>
              <c:f>'11.Household (per household)'!$Z$47</c:f>
              <c:strCache>
                <c:ptCount val="1"/>
                <c:pt idx="0">
                  <c:v>Municipal Solid Waste</c:v>
                </c:pt>
              </c:strCache>
            </c:strRef>
          </c:tx>
          <c:spPr>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household)'!$AA$47:$BG$47</c:f>
              <c:numCache>
                <c:formatCode>#,##0_);[Red]\(#,##0\)</c:formatCode>
                <c:ptCount val="33"/>
                <c:pt idx="0">
                  <c:v>271.02855395487086</c:v>
                </c:pt>
                <c:pt idx="1">
                  <c:v>273.500381684682</c:v>
                </c:pt>
                <c:pt idx="2">
                  <c:v>273.72361312132563</c:v>
                </c:pt>
                <c:pt idx="3">
                  <c:v>270.9071532203323</c:v>
                </c:pt>
                <c:pt idx="4">
                  <c:v>278.43520856759295</c:v>
                </c:pt>
                <c:pt idx="5">
                  <c:v>281.09773829442372</c:v>
                </c:pt>
                <c:pt idx="6">
                  <c:v>286.01375045076918</c:v>
                </c:pt>
                <c:pt idx="7">
                  <c:v>288.13290450795938</c:v>
                </c:pt>
                <c:pt idx="8">
                  <c:v>286.52364122520157</c:v>
                </c:pt>
                <c:pt idx="9">
                  <c:v>290.16327600764373</c:v>
                </c:pt>
                <c:pt idx="10">
                  <c:v>297.3339101420014</c:v>
                </c:pt>
                <c:pt idx="11">
                  <c:v>299.43795252896211</c:v>
                </c:pt>
                <c:pt idx="12">
                  <c:v>301.8573303568096</c:v>
                </c:pt>
                <c:pt idx="13">
                  <c:v>302.47486100503369</c:v>
                </c:pt>
                <c:pt idx="14">
                  <c:v>284.30522002324159</c:v>
                </c:pt>
                <c:pt idx="15">
                  <c:v>259.98559599090038</c:v>
                </c:pt>
                <c:pt idx="16">
                  <c:v>234.69358157857181</c:v>
                </c:pt>
                <c:pt idx="17">
                  <c:v>226.4883570808833</c:v>
                </c:pt>
                <c:pt idx="18">
                  <c:v>218.80924666897991</c:v>
                </c:pt>
                <c:pt idx="19">
                  <c:v>180.49707342125006</c:v>
                </c:pt>
                <c:pt idx="20">
                  <c:v>173.80281429097377</c:v>
                </c:pt>
                <c:pt idx="21">
                  <c:v>188.73545933480426</c:v>
                </c:pt>
                <c:pt idx="22">
                  <c:v>187.45921748973439</c:v>
                </c:pt>
                <c:pt idx="23">
                  <c:v>173.83368902991967</c:v>
                </c:pt>
                <c:pt idx="24">
                  <c:v>153.12861851480201</c:v>
                </c:pt>
                <c:pt idx="25">
                  <c:v>148.11098034949319</c:v>
                </c:pt>
                <c:pt idx="26">
                  <c:v>146.93166038007971</c:v>
                </c:pt>
                <c:pt idx="27">
                  <c:v>151.21082301368259</c:v>
                </c:pt>
                <c:pt idx="28">
                  <c:v>150.81740032092279</c:v>
                </c:pt>
                <c:pt idx="29">
                  <c:v>156.42069772958828</c:v>
                </c:pt>
                <c:pt idx="30">
                  <c:v>160.34058002968237</c:v>
                </c:pt>
                <c:pt idx="31">
                  <c:v>155.23371375006477</c:v>
                </c:pt>
                <c:pt idx="32">
                  <c:v>148.25088902289698</c:v>
                </c:pt>
              </c:numCache>
            </c:numRef>
          </c:val>
          <c:extLst>
            <c:ext xmlns:c16="http://schemas.microsoft.com/office/drawing/2014/chart" uri="{C3380CC4-5D6E-409C-BE32-E72D297353CC}">
              <c16:uniqueId val="{00000006-8B68-48A4-9FB2-5B3B433C40B4}"/>
            </c:ext>
          </c:extLst>
        </c:ser>
        <c:ser>
          <c:idx val="7"/>
          <c:order val="7"/>
          <c:tx>
            <c:strRef>
              <c:f>'11.Household (per household)'!$Z$48</c:f>
              <c:strCache>
                <c:ptCount val="1"/>
                <c:pt idx="0">
                  <c:v>Water and Wastewater</c:v>
                </c:pt>
              </c:strCache>
            </c:strRef>
          </c:tx>
          <c:spPr>
            <a:ln>
              <a:solidFill>
                <a:sysClr val="windowText" lastClr="000000"/>
              </a:solidFill>
            </a:ln>
          </c:spPr>
          <c:invertIfNegative val="0"/>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household)'!$AA$48:$BG$48</c:f>
              <c:numCache>
                <c:formatCode>#,##0.0_);[Red]\(#,##0.0\)</c:formatCode>
                <c:ptCount val="33"/>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99.270122252093969</c:v>
                </c:pt>
                <c:pt idx="24">
                  <c:v>98.224812286422065</c:v>
                </c:pt>
                <c:pt idx="25">
                  <c:v>86.321721759674716</c:v>
                </c:pt>
                <c:pt idx="26">
                  <c:v>79.510953964927893</c:v>
                </c:pt>
                <c:pt idx="27">
                  <c:v>80.168381038619529</c:v>
                </c:pt>
                <c:pt idx="28">
                  <c:v>84.508505356003468</c:v>
                </c:pt>
                <c:pt idx="29">
                  <c:v>77.823430712585036</c:v>
                </c:pt>
                <c:pt idx="30">
                  <c:v>64.763114978934283</c:v>
                </c:pt>
                <c:pt idx="31">
                  <c:v>57.859969959360228</c:v>
                </c:pt>
                <c:pt idx="32">
                  <c:v>71.353582256560927</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'11.Household (per household)'!$Y$40</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household)'!$AA$40:$BG$40</c:f>
              <c:numCache>
                <c:formatCode>#,##0_);[Red]\(#,##0\)</c:formatCode>
                <c:ptCount val="33"/>
                <c:pt idx="0">
                  <c:v>4525.3137753801102</c:v>
                </c:pt>
                <c:pt idx="1">
                  <c:v>4525.3672186051926</c:v>
                </c:pt>
                <c:pt idx="2">
                  <c:v>4799.3385522633716</c:v>
                </c:pt>
                <c:pt idx="3">
                  <c:v>4838.8455944873749</c:v>
                </c:pt>
                <c:pt idx="4">
                  <c:v>5138.9135504794995</c:v>
                </c:pt>
                <c:pt idx="5">
                  <c:v>5139.1086787748327</c:v>
                </c:pt>
                <c:pt idx="6">
                  <c:v>5241.5658240424364</c:v>
                </c:pt>
                <c:pt idx="7">
                  <c:v>4932.8249836013701</c:v>
                </c:pt>
                <c:pt idx="8">
                  <c:v>4923.0711365589304</c:v>
                </c:pt>
                <c:pt idx="9">
                  <c:v>5098.6459515809402</c:v>
                </c:pt>
                <c:pt idx="10">
                  <c:v>5155.4653371950153</c:v>
                </c:pt>
                <c:pt idx="11">
                  <c:v>5027.1773082299605</c:v>
                </c:pt>
                <c:pt idx="12">
                  <c:v>5194.85167562894</c:v>
                </c:pt>
                <c:pt idx="13">
                  <c:v>5203.0582870303506</c:v>
                </c:pt>
                <c:pt idx="14">
                  <c:v>5108.2672717778159</c:v>
                </c:pt>
                <c:pt idx="15">
                  <c:v>5053.2438501478455</c:v>
                </c:pt>
                <c:pt idx="16">
                  <c:v>4773.895034599439</c:v>
                </c:pt>
                <c:pt idx="17">
                  <c:v>4919.8343903935474</c:v>
                </c:pt>
                <c:pt idx="18">
                  <c:v>4782.9464753959164</c:v>
                </c:pt>
                <c:pt idx="19">
                  <c:v>4554.9911940879174</c:v>
                </c:pt>
                <c:pt idx="20">
                  <c:v>4813.2387277332809</c:v>
                </c:pt>
                <c:pt idx="21">
                  <c:v>4993.0449687380114</c:v>
                </c:pt>
                <c:pt idx="22">
                  <c:v>5282.4910138791065</c:v>
                </c:pt>
                <c:pt idx="23">
                  <c:v>5195.3118942417723</c:v>
                </c:pt>
                <c:pt idx="24">
                  <c:v>4853.6951115828469</c:v>
                </c:pt>
                <c:pt idx="25">
                  <c:v>4600.3063196351522</c:v>
                </c:pt>
                <c:pt idx="26">
                  <c:v>4404.4443395028266</c:v>
                </c:pt>
                <c:pt idx="27">
                  <c:v>4462.0149389897824</c:v>
                </c:pt>
                <c:pt idx="28">
                  <c:v>4036.3978648571142</c:v>
                </c:pt>
                <c:pt idx="29">
                  <c:v>3946.5221416225063</c:v>
                </c:pt>
                <c:pt idx="30">
                  <c:v>3939.2920303054298</c:v>
                </c:pt>
                <c:pt idx="31">
                  <c:v>3806.3752704025596</c:v>
                </c:pt>
                <c:pt idx="32">
                  <c:v>3811.2650559349772</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21870943636"/>
          <c:y val="0.38824840056652599"/>
          <c:w val="0.15008415614714868"/>
          <c:h val="0.43770720061171642"/>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57249056581831"/>
          <c:y val="0.14280795816553463"/>
          <c:w val="0.60766322497802794"/>
          <c:h val="0.52529124497399426"/>
        </c:manualLayout>
      </c:layout>
      <c:doughnutChart>
        <c:varyColors val="1"/>
        <c:ser>
          <c:idx val="1"/>
          <c:order val="0"/>
          <c:tx>
            <c:v>Household CO2 emissions</c:v>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808845626825541"/>
                  <c:y val="1.279509701013493E-3"/>
                </c:manualLayout>
              </c:layout>
              <c:tx>
                <c:rich>
                  <a:bodyPr wrap="square" lIns="38100" tIns="19050" rIns="38100" bIns="19050" anchor="ctr" anchorCtr="0">
                    <a:noAutofit/>
                  </a:bodyPr>
                  <a:lstStyle/>
                  <a:p>
                    <a:pPr algn="l">
                      <a:defRPr sz="1100" b="0"/>
                    </a:pPr>
                    <a:fld id="{939167D4-421E-412B-92B5-46DDCC18BCB2}"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908865773335032"/>
                  <c:y val="1.8729605477293281E-2"/>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Lit>
              <c:formatCode>"in FY"0000""</c:formatCode>
              <c:ptCount val="2"/>
              <c:pt idx="0" formatCode="#,##0_ ">
                <c:v>3810</c:v>
              </c:pt>
              <c:pt idx="1">
                <c:v>2022</c:v>
              </c:pt>
            </c:numLit>
          </c:val>
          <c:extLst>
            <c:ext xmlns:c16="http://schemas.microsoft.com/office/drawing/2014/chart" uri="{C3380CC4-5D6E-409C-BE32-E72D297353CC}">
              <c16:uniqueId val="{00000004-C925-4D9D-99A8-353077A35066}"/>
            </c:ext>
          </c:extLst>
        </c:ser>
        <c:ser>
          <c:idx val="0"/>
          <c:order val="1"/>
          <c:tx>
            <c:strRef>
              <c:f>'11.Household (per household)'!$BG$51</c:f>
              <c:strCache>
                <c:ptCount val="1"/>
                <c:pt idx="0">
                  <c:v>2022</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C925-4D9D-99A8-353077A35066}"/>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C925-4D9D-99A8-353077A35066}"/>
              </c:ext>
            </c:extLst>
          </c:dPt>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3036632552981789"/>
                  <c:y val="-7.59874552244162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2.5641259281078081E-3"/>
                  <c:y val="-0.119880354280429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9786888595186"/>
                      <c:h val="0.1251202301622508"/>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Ref>
              <c:f>'11.Household (per household)'!$BG$53:$BG$60</c:f>
              <c:numCache>
                <c:formatCode>0.0%</c:formatCode>
                <c:ptCount val="8"/>
                <c:pt idx="0">
                  <c:v>0.16862580876019301</c:v>
                </c:pt>
                <c:pt idx="1">
                  <c:v>2.2235869816482592E-2</c:v>
                </c:pt>
                <c:pt idx="2">
                  <c:v>0.13558688256799079</c:v>
                </c:pt>
                <c:pt idx="3">
                  <c:v>5.3062508269842532E-2</c:v>
                </c:pt>
                <c:pt idx="4">
                  <c:v>0.30885739593260891</c:v>
                </c:pt>
                <c:pt idx="5">
                  <c:v>0.25401169765480042</c:v>
                </c:pt>
                <c:pt idx="6">
                  <c:v>3.88980789441652E-2</c:v>
                </c:pt>
                <c:pt idx="7">
                  <c:v>1.8721758053916428E-2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b="1" i="0" u="none" strike="noStrike" baseline="0">
                <a:latin typeface="+mn-lt"/>
              </a:rPr>
              <a:t>家庭からの</a:t>
            </a:r>
            <a:r>
              <a:rPr lang="en-US" altLang="ja-JP" sz="1600" b="1" i="0" u="none" strike="noStrike" baseline="0">
                <a:latin typeface="+mn-lt"/>
              </a:rPr>
              <a:t>CO</a:t>
            </a:r>
            <a:r>
              <a:rPr lang="en-US" altLang="ja-JP" sz="1600" b="1" i="0" u="none" strike="noStrike" baseline="-25000">
                <a:latin typeface="+mn-lt"/>
              </a:rPr>
              <a:t>2 </a:t>
            </a:r>
            <a:r>
              <a:rPr lang="ja-JP" altLang="ja-JP" sz="1600" b="1" i="0" u="none" strike="noStrike" baseline="0">
                <a:latin typeface="+mn-lt"/>
              </a:rPr>
              <a:t>排出量（用途別）</a:t>
            </a:r>
            <a:r>
              <a:rPr lang="ja-JP" altLang="en-US" sz="1600" b="1" i="0" u="none" strike="noStrike" baseline="0">
                <a:latin typeface="+mn-lt"/>
              </a:rPr>
              <a:t>の推移</a:t>
            </a:r>
            <a:endParaRPr lang="ja-JP" altLang="en-US" sz="1600">
              <a:latin typeface="+mn-lt"/>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'11.Household (per household)'!$W$41</c:f>
              <c:strCache>
                <c:ptCount val="1"/>
                <c:pt idx="0">
                  <c:v>暖房</c:v>
                </c:pt>
              </c:strCache>
            </c:strRef>
          </c:tx>
          <c:spPr>
            <a:solidFill>
              <a:schemeClr val="accent2">
                <a:lumMod val="75000"/>
              </a:schemeClr>
            </a:solidFill>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household)'!$AA$41:$BG$41</c:f>
              <c:numCache>
                <c:formatCode>#,##0_);[Red]\(#,##0\)</c:formatCode>
                <c:ptCount val="33"/>
                <c:pt idx="0">
                  <c:v>658.95173590925901</c:v>
                </c:pt>
                <c:pt idx="1">
                  <c:v>658.66521199320619</c:v>
                </c:pt>
                <c:pt idx="2">
                  <c:v>698.11313685369498</c:v>
                </c:pt>
                <c:pt idx="3">
                  <c:v>719.2698693827233</c:v>
                </c:pt>
                <c:pt idx="4">
                  <c:v>720.01996990623263</c:v>
                </c:pt>
                <c:pt idx="5">
                  <c:v>751.10840393242063</c:v>
                </c:pt>
                <c:pt idx="6">
                  <c:v>778.16665333582523</c:v>
                </c:pt>
                <c:pt idx="7">
                  <c:v>733.70367476063598</c:v>
                </c:pt>
                <c:pt idx="8">
                  <c:v>720.74887412825751</c:v>
                </c:pt>
                <c:pt idx="9">
                  <c:v>750.64510421189004</c:v>
                </c:pt>
                <c:pt idx="10">
                  <c:v>798.13679757937734</c:v>
                </c:pt>
                <c:pt idx="11">
                  <c:v>754.38747601247212</c:v>
                </c:pt>
                <c:pt idx="12">
                  <c:v>801.29485426249903</c:v>
                </c:pt>
                <c:pt idx="13">
                  <c:v>747.74899184195135</c:v>
                </c:pt>
                <c:pt idx="14">
                  <c:v>775.22582845260456</c:v>
                </c:pt>
                <c:pt idx="15">
                  <c:v>806.99639037332827</c:v>
                </c:pt>
                <c:pt idx="16">
                  <c:v>740.4317961074978</c:v>
                </c:pt>
                <c:pt idx="17">
                  <c:v>751.95609513523857</c:v>
                </c:pt>
                <c:pt idx="18">
                  <c:v>712.63176647342107</c:v>
                </c:pt>
                <c:pt idx="19">
                  <c:v>705.84334043915976</c:v>
                </c:pt>
                <c:pt idx="20">
                  <c:v>768.922062396981</c:v>
                </c:pt>
                <c:pt idx="21">
                  <c:v>790.76557738606323</c:v>
                </c:pt>
                <c:pt idx="22">
                  <c:v>812.67393730657307</c:v>
                </c:pt>
                <c:pt idx="23">
                  <c:v>797.85654492818549</c:v>
                </c:pt>
                <c:pt idx="24">
                  <c:v>752.39760316552099</c:v>
                </c:pt>
                <c:pt idx="25">
                  <c:v>706.52249158081611</c:v>
                </c:pt>
                <c:pt idx="26">
                  <c:v>698.15202094200697</c:v>
                </c:pt>
                <c:pt idx="27">
                  <c:v>725.71581512993191</c:v>
                </c:pt>
                <c:pt idx="28">
                  <c:v>617.63110388442828</c:v>
                </c:pt>
                <c:pt idx="29">
                  <c:v>607.16449446166837</c:v>
                </c:pt>
                <c:pt idx="30">
                  <c:v>644.98284290373044</c:v>
                </c:pt>
                <c:pt idx="31">
                  <c:v>655.89800512652562</c:v>
                </c:pt>
                <c:pt idx="32">
                  <c:v>642.67765245649798</c:v>
                </c:pt>
              </c:numCache>
            </c:numRef>
          </c:val>
          <c:extLst>
            <c:ext xmlns:c16="http://schemas.microsoft.com/office/drawing/2014/chart" uri="{C3380CC4-5D6E-409C-BE32-E72D297353CC}">
              <c16:uniqueId val="{00000000-EC67-46AC-8A56-1FD4C1A09225}"/>
            </c:ext>
          </c:extLst>
        </c:ser>
        <c:ser>
          <c:idx val="1"/>
          <c:order val="1"/>
          <c:tx>
            <c:strRef>
              <c:f>'11.Household (per household)'!$W$42</c:f>
              <c:strCache>
                <c:ptCount val="1"/>
                <c:pt idx="0">
                  <c:v>冷房</c:v>
                </c:pt>
              </c:strCache>
            </c:strRef>
          </c:tx>
          <c:spPr>
            <a:solidFill>
              <a:schemeClr val="accent1">
                <a:lumMod val="75000"/>
              </a:schemeClr>
            </a:solidFill>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household)'!$AA$42:$BG$42</c:f>
              <c:numCache>
                <c:formatCode>#,##0_);[Red]\(#,##0\)</c:formatCode>
                <c:ptCount val="33"/>
                <c:pt idx="0">
                  <c:v>92.242993513416224</c:v>
                </c:pt>
                <c:pt idx="1">
                  <c:v>92.386088593195907</c:v>
                </c:pt>
                <c:pt idx="2">
                  <c:v>95.38717482636342</c:v>
                </c:pt>
                <c:pt idx="3">
                  <c:v>89.797772699757914</c:v>
                </c:pt>
                <c:pt idx="4">
                  <c:v>101.5461144820182</c:v>
                </c:pt>
                <c:pt idx="5">
                  <c:v>98.43171576390418</c:v>
                </c:pt>
                <c:pt idx="6">
                  <c:v>97.103001242068231</c:v>
                </c:pt>
                <c:pt idx="7">
                  <c:v>94.097755343039424</c:v>
                </c:pt>
                <c:pt idx="8">
                  <c:v>90.735022453951146</c:v>
                </c:pt>
                <c:pt idx="9">
                  <c:v>96.06610890095979</c:v>
                </c:pt>
                <c:pt idx="10">
                  <c:v>94.419431558900854</c:v>
                </c:pt>
                <c:pt idx="11">
                  <c:v>94.708560664996284</c:v>
                </c:pt>
                <c:pt idx="12">
                  <c:v>101.45071096780927</c:v>
                </c:pt>
                <c:pt idx="13">
                  <c:v>106.04370251365064</c:v>
                </c:pt>
                <c:pt idx="14">
                  <c:v>105.26838520877612</c:v>
                </c:pt>
                <c:pt idx="15">
                  <c:v>105.45640811332409</c:v>
                </c:pt>
                <c:pt idx="16">
                  <c:v>99.828698837078903</c:v>
                </c:pt>
                <c:pt idx="17">
                  <c:v>112.15909994285254</c:v>
                </c:pt>
                <c:pt idx="18">
                  <c:v>109.33576498102032</c:v>
                </c:pt>
                <c:pt idx="19">
                  <c:v>104.23115360133801</c:v>
                </c:pt>
                <c:pt idx="20">
                  <c:v>117.6951270163059</c:v>
                </c:pt>
                <c:pt idx="21">
                  <c:v>129.42625560468696</c:v>
                </c:pt>
                <c:pt idx="22">
                  <c:v>143.49397499753087</c:v>
                </c:pt>
                <c:pt idx="23">
                  <c:v>143.57869617173969</c:v>
                </c:pt>
                <c:pt idx="24">
                  <c:v>130.99250535482463</c:v>
                </c:pt>
                <c:pt idx="25">
                  <c:v>119.44761927855822</c:v>
                </c:pt>
                <c:pt idx="26">
                  <c:v>110.47472737286481</c:v>
                </c:pt>
                <c:pt idx="27">
                  <c:v>107.58524076738188</c:v>
                </c:pt>
                <c:pt idx="28">
                  <c:v>89.831122146172603</c:v>
                </c:pt>
                <c:pt idx="29">
                  <c:v>83.563304019003951</c:v>
                </c:pt>
                <c:pt idx="30">
                  <c:v>87.276132924020104</c:v>
                </c:pt>
                <c:pt idx="31">
                  <c:v>85.660541564085506</c:v>
                </c:pt>
                <c:pt idx="32">
                  <c:v>84.746793619879412</c:v>
                </c:pt>
              </c:numCache>
            </c:numRef>
          </c:val>
          <c:extLst>
            <c:ext xmlns:c16="http://schemas.microsoft.com/office/drawing/2014/chart" uri="{C3380CC4-5D6E-409C-BE32-E72D297353CC}">
              <c16:uniqueId val="{00000001-EC67-46AC-8A56-1FD4C1A09225}"/>
            </c:ext>
          </c:extLst>
        </c:ser>
        <c:ser>
          <c:idx val="2"/>
          <c:order val="2"/>
          <c:tx>
            <c:strRef>
              <c:f>'11.Household (per household)'!$W$43</c:f>
              <c:strCache>
                <c:ptCount val="1"/>
                <c:pt idx="0">
                  <c:v>給湯</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household)'!$AA$43:$BG$43</c:f>
              <c:numCache>
                <c:formatCode>#,##0_);[Red]\(#,##0\)</c:formatCode>
                <c:ptCount val="33"/>
                <c:pt idx="0">
                  <c:v>833.56291303726732</c:v>
                </c:pt>
                <c:pt idx="1">
                  <c:v>833.2459879849921</c:v>
                </c:pt>
                <c:pt idx="2">
                  <c:v>846.24668166137712</c:v>
                </c:pt>
                <c:pt idx="3">
                  <c:v>858.20224709772447</c:v>
                </c:pt>
                <c:pt idx="4">
                  <c:v>835.7592892176059</c:v>
                </c:pt>
                <c:pt idx="5">
                  <c:v>850.67499450361049</c:v>
                </c:pt>
                <c:pt idx="6">
                  <c:v>848.38681413606082</c:v>
                </c:pt>
                <c:pt idx="7">
                  <c:v>800.39808305147574</c:v>
                </c:pt>
                <c:pt idx="8">
                  <c:v>782.68673591435709</c:v>
                </c:pt>
                <c:pt idx="9">
                  <c:v>787.07896817396932</c:v>
                </c:pt>
                <c:pt idx="10">
                  <c:v>791.79165364591859</c:v>
                </c:pt>
                <c:pt idx="11">
                  <c:v>755.25067298154318</c:v>
                </c:pt>
                <c:pt idx="12">
                  <c:v>772.64422299249998</c:v>
                </c:pt>
                <c:pt idx="13">
                  <c:v>758.44827627236225</c:v>
                </c:pt>
                <c:pt idx="14">
                  <c:v>734.37973443121393</c:v>
                </c:pt>
                <c:pt idx="15">
                  <c:v>739.58662483729836</c:v>
                </c:pt>
                <c:pt idx="16">
                  <c:v>700.0710608873577</c:v>
                </c:pt>
                <c:pt idx="17">
                  <c:v>706.14834740738365</c:v>
                </c:pt>
                <c:pt idx="18">
                  <c:v>668.47567858134403</c:v>
                </c:pt>
                <c:pt idx="19">
                  <c:v>651.25493538426088</c:v>
                </c:pt>
                <c:pt idx="20">
                  <c:v>681.15486320293121</c:v>
                </c:pt>
                <c:pt idx="21">
                  <c:v>679.06689198627566</c:v>
                </c:pt>
                <c:pt idx="22">
                  <c:v>692.59330569041197</c:v>
                </c:pt>
                <c:pt idx="23">
                  <c:v>677.41661207769039</c:v>
                </c:pt>
                <c:pt idx="24">
                  <c:v>646.2556825722869</c:v>
                </c:pt>
                <c:pt idx="25">
                  <c:v>611.47268130595603</c:v>
                </c:pt>
                <c:pt idx="26">
                  <c:v>598.51827717948777</c:v>
                </c:pt>
                <c:pt idx="27">
                  <c:v>619.96808457892428</c:v>
                </c:pt>
                <c:pt idx="28">
                  <c:v>548.05030468807968</c:v>
                </c:pt>
                <c:pt idx="29">
                  <c:v>551.30751923398395</c:v>
                </c:pt>
                <c:pt idx="30">
                  <c:v>576.40664283353806</c:v>
                </c:pt>
                <c:pt idx="31">
                  <c:v>540.60753096985388</c:v>
                </c:pt>
                <c:pt idx="32">
                  <c:v>516.75754757454274</c:v>
                </c:pt>
              </c:numCache>
            </c:numRef>
          </c:val>
          <c:extLst>
            <c:ext xmlns:c16="http://schemas.microsoft.com/office/drawing/2014/chart" uri="{C3380CC4-5D6E-409C-BE32-E72D297353CC}">
              <c16:uniqueId val="{00000002-EC67-46AC-8A56-1FD4C1A09225}"/>
            </c:ext>
          </c:extLst>
        </c:ser>
        <c:ser>
          <c:idx val="3"/>
          <c:order val="3"/>
          <c:tx>
            <c:strRef>
              <c:f>'11.Household (per household)'!$W$44</c:f>
              <c:strCache>
                <c:ptCount val="1"/>
                <c:pt idx="0">
                  <c:v>厨房</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household)'!$AA$44:$BG$44</c:f>
              <c:numCache>
                <c:formatCode>#,##0_);[Red]\(#,##0\)</c:formatCode>
                <c:ptCount val="33"/>
                <c:pt idx="0">
                  <c:v>238.97160692660245</c:v>
                </c:pt>
                <c:pt idx="1">
                  <c:v>242.09038098598177</c:v>
                </c:pt>
                <c:pt idx="2">
                  <c:v>245.45161392964727</c:v>
                </c:pt>
                <c:pt idx="3">
                  <c:v>248.59238844918511</c:v>
                </c:pt>
                <c:pt idx="4">
                  <c:v>249.10597021455149</c:v>
                </c:pt>
                <c:pt idx="5">
                  <c:v>251.57823849506124</c:v>
                </c:pt>
                <c:pt idx="6">
                  <c:v>250.39956989568168</c:v>
                </c:pt>
                <c:pt idx="7">
                  <c:v>239.81167269857787</c:v>
                </c:pt>
                <c:pt idx="8">
                  <c:v>237.43074597707812</c:v>
                </c:pt>
                <c:pt idx="9">
                  <c:v>239.39573812034186</c:v>
                </c:pt>
                <c:pt idx="10">
                  <c:v>237.32693591163883</c:v>
                </c:pt>
                <c:pt idx="11">
                  <c:v>229.99755700717458</c:v>
                </c:pt>
                <c:pt idx="12">
                  <c:v>234.47952926519687</c:v>
                </c:pt>
                <c:pt idx="13">
                  <c:v>240.04734998661237</c:v>
                </c:pt>
                <c:pt idx="14">
                  <c:v>227.74345817671571</c:v>
                </c:pt>
                <c:pt idx="15">
                  <c:v>226.12030271863716</c:v>
                </c:pt>
                <c:pt idx="16">
                  <c:v>218.64695764973192</c:v>
                </c:pt>
                <c:pt idx="17">
                  <c:v>226.46127677206127</c:v>
                </c:pt>
                <c:pt idx="18">
                  <c:v>216.42622026698061</c:v>
                </c:pt>
                <c:pt idx="19">
                  <c:v>209.70545663879804</c:v>
                </c:pt>
                <c:pt idx="20">
                  <c:v>222.1596142036442</c:v>
                </c:pt>
                <c:pt idx="21">
                  <c:v>226.79942280194601</c:v>
                </c:pt>
                <c:pt idx="22">
                  <c:v>242.25197268651425</c:v>
                </c:pt>
                <c:pt idx="23">
                  <c:v>243.7229832783209</c:v>
                </c:pt>
                <c:pt idx="24">
                  <c:v>234.48351858585082</c:v>
                </c:pt>
                <c:pt idx="25">
                  <c:v>225.60367703726823</c:v>
                </c:pt>
                <c:pt idx="26">
                  <c:v>220.30265823803146</c:v>
                </c:pt>
                <c:pt idx="27">
                  <c:v>229.53388620218837</c:v>
                </c:pt>
                <c:pt idx="28">
                  <c:v>206.07302137421581</c:v>
                </c:pt>
                <c:pt idx="29">
                  <c:v>210.2404121830568</c:v>
                </c:pt>
                <c:pt idx="30">
                  <c:v>223.37859445921904</c:v>
                </c:pt>
                <c:pt idx="31">
                  <c:v>210.25143046474881</c:v>
                </c:pt>
                <c:pt idx="32">
                  <c:v>202.23528354911164</c:v>
                </c:pt>
              </c:numCache>
            </c:numRef>
          </c:val>
          <c:extLst>
            <c:ext xmlns:c16="http://schemas.microsoft.com/office/drawing/2014/chart" uri="{C3380CC4-5D6E-409C-BE32-E72D297353CC}">
              <c16:uniqueId val="{00000003-EC67-46AC-8A56-1FD4C1A09225}"/>
            </c:ext>
          </c:extLst>
        </c:ser>
        <c:ser>
          <c:idx val="4"/>
          <c:order val="4"/>
          <c:tx>
            <c:strRef>
              <c:f>'11.Household (per household)'!$W$45</c:f>
              <c:strCache>
                <c:ptCount val="1"/>
                <c:pt idx="0">
                  <c:v>動力他※</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household)'!$AA$45:$BG$45</c:f>
              <c:numCache>
                <c:formatCode>#,##0_);[Red]\(#,##0\)</c:formatCode>
                <c:ptCount val="33"/>
                <c:pt idx="0">
                  <c:v>1194.439506703957</c:v>
                </c:pt>
                <c:pt idx="1">
                  <c:v>1198.6642946513653</c:v>
                </c:pt>
                <c:pt idx="2">
                  <c:v>1239.9482574353926</c:v>
                </c:pt>
                <c:pt idx="3">
                  <c:v>1169.4092311205925</c:v>
                </c:pt>
                <c:pt idx="4">
                  <c:v>1324.7033754069951</c:v>
                </c:pt>
                <c:pt idx="5">
                  <c:v>1286.2156904746641</c:v>
                </c:pt>
                <c:pt idx="6">
                  <c:v>1270.8834414206547</c:v>
                </c:pt>
                <c:pt idx="7">
                  <c:v>1233.443549766868</c:v>
                </c:pt>
                <c:pt idx="8">
                  <c:v>1191.1216724358751</c:v>
                </c:pt>
                <c:pt idx="9">
                  <c:v>1262.8978366012295</c:v>
                </c:pt>
                <c:pt idx="10">
                  <c:v>1242.9489291856833</c:v>
                </c:pt>
                <c:pt idx="11">
                  <c:v>1241.2697920425665</c:v>
                </c:pt>
                <c:pt idx="12">
                  <c:v>1323.7892695381947</c:v>
                </c:pt>
                <c:pt idx="13">
                  <c:v>1377.644616903958</c:v>
                </c:pt>
                <c:pt idx="14">
                  <c:v>1361.5718253023344</c:v>
                </c:pt>
                <c:pt idx="15">
                  <c:v>1358.0243289621658</c:v>
                </c:pt>
                <c:pt idx="16">
                  <c:v>1279.9224234821577</c:v>
                </c:pt>
                <c:pt idx="17">
                  <c:v>1431.719945692389</c:v>
                </c:pt>
                <c:pt idx="18">
                  <c:v>1389.577491406764</c:v>
                </c:pt>
                <c:pt idx="19">
                  <c:v>1318.9145228346724</c:v>
                </c:pt>
                <c:pt idx="20">
                  <c:v>1482.7835890641661</c:v>
                </c:pt>
                <c:pt idx="21">
                  <c:v>1651.0525595241579</c:v>
                </c:pt>
                <c:pt idx="22">
                  <c:v>1854.645447596545</c:v>
                </c:pt>
                <c:pt idx="23">
                  <c:v>1881.4669553443684</c:v>
                </c:pt>
                <c:pt idx="24">
                  <c:v>1741.5923391268036</c:v>
                </c:pt>
                <c:pt idx="25">
                  <c:v>1612.5428602605361</c:v>
                </c:pt>
                <c:pt idx="26">
                  <c:v>1515.6532732783987</c:v>
                </c:pt>
                <c:pt idx="27">
                  <c:v>1501.3949679861153</c:v>
                </c:pt>
                <c:pt idx="28">
                  <c:v>1276.4783356673211</c:v>
                </c:pt>
                <c:pt idx="29">
                  <c:v>1210.3953706509026</c:v>
                </c:pt>
                <c:pt idx="30">
                  <c:v>1290.2090761360432</c:v>
                </c:pt>
                <c:pt idx="31">
                  <c:v>1189.8294071702558</c:v>
                </c:pt>
                <c:pt idx="32">
                  <c:v>1177.1374003850265</c:v>
                </c:pt>
              </c:numCache>
            </c:numRef>
          </c:val>
          <c:extLst>
            <c:ext xmlns:c16="http://schemas.microsoft.com/office/drawing/2014/chart" uri="{C3380CC4-5D6E-409C-BE32-E72D297353CC}">
              <c16:uniqueId val="{00000004-EC67-46AC-8A56-1FD4C1A09225}"/>
            </c:ext>
          </c:extLst>
        </c:ser>
        <c:ser>
          <c:idx val="5"/>
          <c:order val="5"/>
          <c:tx>
            <c:strRef>
              <c:f>'11.Household (per household)'!$W$46</c:f>
              <c:strCache>
                <c:ptCount val="1"/>
                <c:pt idx="0">
                  <c:v>自家用乗用車</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household)'!$AA$46:$BG$46</c:f>
              <c:numCache>
                <c:formatCode>#,##0_);[Red]\(#,##0\)</c:formatCode>
                <c:ptCount val="33"/>
                <c:pt idx="0">
                  <c:v>1184.3750650070224</c:v>
                </c:pt>
                <c:pt idx="1">
                  <c:v>1162.4576540170715</c:v>
                </c:pt>
                <c:pt idx="2">
                  <c:v>1323.511893635924</c:v>
                </c:pt>
                <c:pt idx="3">
                  <c:v>1400.3927040357332</c:v>
                </c:pt>
                <c:pt idx="4">
                  <c:v>1526.1814368742769</c:v>
                </c:pt>
                <c:pt idx="5">
                  <c:v>1512.5014279713689</c:v>
                </c:pt>
                <c:pt idx="6">
                  <c:v>1611.8968864219767</c:v>
                </c:pt>
                <c:pt idx="7">
                  <c:v>1454.2971507394718</c:v>
                </c:pt>
                <c:pt idx="8">
                  <c:v>1532.089663157057</c:v>
                </c:pt>
                <c:pt idx="9">
                  <c:v>1594.0165541540418</c:v>
                </c:pt>
                <c:pt idx="10">
                  <c:v>1618.6095308391248</c:v>
                </c:pt>
                <c:pt idx="11">
                  <c:v>1582.2035712685793</c:v>
                </c:pt>
                <c:pt idx="12">
                  <c:v>1587.8022027234251</c:v>
                </c:pt>
                <c:pt idx="13">
                  <c:v>1599.1226562046611</c:v>
                </c:pt>
                <c:pt idx="14">
                  <c:v>1552.5505028914272</c:v>
                </c:pt>
                <c:pt idx="15">
                  <c:v>1492.4470103135588</c:v>
                </c:pt>
                <c:pt idx="16">
                  <c:v>1438.0428884022733</c:v>
                </c:pt>
                <c:pt idx="17">
                  <c:v>1396.5861811133364</c:v>
                </c:pt>
                <c:pt idx="18">
                  <c:v>1387.8233411758029</c:v>
                </c:pt>
                <c:pt idx="19">
                  <c:v>1299.6220768749934</c:v>
                </c:pt>
                <c:pt idx="20">
                  <c:v>1282.8504051903756</c:v>
                </c:pt>
                <c:pt idx="21">
                  <c:v>1235.6054002897149</c:v>
                </c:pt>
                <c:pt idx="22">
                  <c:v>1232.2848187486484</c:v>
                </c:pt>
                <c:pt idx="23">
                  <c:v>1178.1662911594542</c:v>
                </c:pt>
                <c:pt idx="24">
                  <c:v>1096.6200319763359</c:v>
                </c:pt>
                <c:pt idx="25">
                  <c:v>1090.2842880628498</c:v>
                </c:pt>
                <c:pt idx="26">
                  <c:v>1034.9007681470289</c:v>
                </c:pt>
                <c:pt idx="27">
                  <c:v>1046.4377402729388</c:v>
                </c:pt>
                <c:pt idx="28">
                  <c:v>1063.008071419971</c:v>
                </c:pt>
                <c:pt idx="29">
                  <c:v>1049.6069126317173</c:v>
                </c:pt>
                <c:pt idx="30">
                  <c:v>891.93504604026214</c:v>
                </c:pt>
                <c:pt idx="31">
                  <c:v>911.03467139766497</c:v>
                </c:pt>
                <c:pt idx="32">
                  <c:v>968.10590707046163</c:v>
                </c:pt>
              </c:numCache>
            </c:numRef>
          </c:val>
          <c:extLst>
            <c:ext xmlns:c16="http://schemas.microsoft.com/office/drawing/2014/chart" uri="{C3380CC4-5D6E-409C-BE32-E72D297353CC}">
              <c16:uniqueId val="{00000005-EC67-46AC-8A56-1FD4C1A09225}"/>
            </c:ext>
          </c:extLst>
        </c:ser>
        <c:ser>
          <c:idx val="6"/>
          <c:order val="6"/>
          <c:tx>
            <c:strRef>
              <c:f>'11.Household (per household)'!$W$47</c:f>
              <c:strCache>
                <c:ptCount val="1"/>
                <c:pt idx="0">
                  <c:v>ごみ処理</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household)'!$AA$47:$BG$47</c:f>
              <c:numCache>
                <c:formatCode>#,##0_);[Red]\(#,##0\)</c:formatCode>
                <c:ptCount val="33"/>
                <c:pt idx="0">
                  <c:v>271.02855395487086</c:v>
                </c:pt>
                <c:pt idx="1">
                  <c:v>273.500381684682</c:v>
                </c:pt>
                <c:pt idx="2">
                  <c:v>273.72361312132563</c:v>
                </c:pt>
                <c:pt idx="3">
                  <c:v>270.9071532203323</c:v>
                </c:pt>
                <c:pt idx="4">
                  <c:v>278.43520856759295</c:v>
                </c:pt>
                <c:pt idx="5">
                  <c:v>281.09773829442372</c:v>
                </c:pt>
                <c:pt idx="6">
                  <c:v>286.01375045076918</c:v>
                </c:pt>
                <c:pt idx="7">
                  <c:v>288.13290450795938</c:v>
                </c:pt>
                <c:pt idx="8">
                  <c:v>286.52364122520157</c:v>
                </c:pt>
                <c:pt idx="9">
                  <c:v>290.16327600764373</c:v>
                </c:pt>
                <c:pt idx="10">
                  <c:v>297.3339101420014</c:v>
                </c:pt>
                <c:pt idx="11">
                  <c:v>299.43795252896211</c:v>
                </c:pt>
                <c:pt idx="12">
                  <c:v>301.8573303568096</c:v>
                </c:pt>
                <c:pt idx="13">
                  <c:v>302.47486100503369</c:v>
                </c:pt>
                <c:pt idx="14">
                  <c:v>284.30522002324159</c:v>
                </c:pt>
                <c:pt idx="15">
                  <c:v>259.98559599090038</c:v>
                </c:pt>
                <c:pt idx="16">
                  <c:v>234.69358157857181</c:v>
                </c:pt>
                <c:pt idx="17">
                  <c:v>226.4883570808833</c:v>
                </c:pt>
                <c:pt idx="18">
                  <c:v>218.80924666897991</c:v>
                </c:pt>
                <c:pt idx="19">
                  <c:v>180.49707342125006</c:v>
                </c:pt>
                <c:pt idx="20">
                  <c:v>173.80281429097377</c:v>
                </c:pt>
                <c:pt idx="21">
                  <c:v>188.73545933480426</c:v>
                </c:pt>
                <c:pt idx="22">
                  <c:v>187.45921748973439</c:v>
                </c:pt>
                <c:pt idx="23">
                  <c:v>173.83368902991967</c:v>
                </c:pt>
                <c:pt idx="24">
                  <c:v>153.12861851480201</c:v>
                </c:pt>
                <c:pt idx="25">
                  <c:v>148.11098034949319</c:v>
                </c:pt>
                <c:pt idx="26">
                  <c:v>146.93166038007971</c:v>
                </c:pt>
                <c:pt idx="27">
                  <c:v>151.21082301368259</c:v>
                </c:pt>
                <c:pt idx="28">
                  <c:v>150.81740032092279</c:v>
                </c:pt>
                <c:pt idx="29">
                  <c:v>156.42069772958828</c:v>
                </c:pt>
                <c:pt idx="30">
                  <c:v>160.34058002968237</c:v>
                </c:pt>
                <c:pt idx="31">
                  <c:v>155.23371375006477</c:v>
                </c:pt>
                <c:pt idx="32">
                  <c:v>148.25088902289698</c:v>
                </c:pt>
              </c:numCache>
            </c:numRef>
          </c:val>
          <c:extLst>
            <c:ext xmlns:c16="http://schemas.microsoft.com/office/drawing/2014/chart" uri="{C3380CC4-5D6E-409C-BE32-E72D297353CC}">
              <c16:uniqueId val="{00000006-EC67-46AC-8A56-1FD4C1A09225}"/>
            </c:ext>
          </c:extLst>
        </c:ser>
        <c:ser>
          <c:idx val="7"/>
          <c:order val="7"/>
          <c:tx>
            <c:strRef>
              <c:f>'11.Household (per household)'!$W$48</c:f>
              <c:strCache>
                <c:ptCount val="1"/>
                <c:pt idx="0">
                  <c:v>水道</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household)'!$AA$48:$BG$48</c:f>
              <c:numCache>
                <c:formatCode>#,##0.0_);[Red]\(#,##0.0\)</c:formatCode>
                <c:ptCount val="33"/>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99.270122252093969</c:v>
                </c:pt>
                <c:pt idx="24">
                  <c:v>98.224812286422065</c:v>
                </c:pt>
                <c:pt idx="25">
                  <c:v>86.321721759674716</c:v>
                </c:pt>
                <c:pt idx="26">
                  <c:v>79.510953964927893</c:v>
                </c:pt>
                <c:pt idx="27">
                  <c:v>80.168381038619529</c:v>
                </c:pt>
                <c:pt idx="28">
                  <c:v>84.508505356003468</c:v>
                </c:pt>
                <c:pt idx="29">
                  <c:v>77.823430712585036</c:v>
                </c:pt>
                <c:pt idx="30">
                  <c:v>64.763114978934283</c:v>
                </c:pt>
                <c:pt idx="31">
                  <c:v>57.859969959360228</c:v>
                </c:pt>
                <c:pt idx="32">
                  <c:v>71.353582256560927</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household)'!$AA$40:$BG$40</c:f>
              <c:numCache>
                <c:formatCode>#,##0_);[Red]\(#,##0\)</c:formatCode>
                <c:ptCount val="33"/>
                <c:pt idx="0">
                  <c:v>4525.3137753801102</c:v>
                </c:pt>
                <c:pt idx="1">
                  <c:v>4525.3672186051926</c:v>
                </c:pt>
                <c:pt idx="2">
                  <c:v>4799.3385522633716</c:v>
                </c:pt>
                <c:pt idx="3">
                  <c:v>4838.8455944873749</c:v>
                </c:pt>
                <c:pt idx="4">
                  <c:v>5138.9135504794995</c:v>
                </c:pt>
                <c:pt idx="5">
                  <c:v>5139.1086787748327</c:v>
                </c:pt>
                <c:pt idx="6">
                  <c:v>5241.5658240424364</c:v>
                </c:pt>
                <c:pt idx="7">
                  <c:v>4932.8249836013701</c:v>
                </c:pt>
                <c:pt idx="8">
                  <c:v>4923.0711365589304</c:v>
                </c:pt>
                <c:pt idx="9">
                  <c:v>5098.6459515809402</c:v>
                </c:pt>
                <c:pt idx="10">
                  <c:v>5155.4653371950153</c:v>
                </c:pt>
                <c:pt idx="11">
                  <c:v>5027.1773082299605</c:v>
                </c:pt>
                <c:pt idx="12">
                  <c:v>5194.85167562894</c:v>
                </c:pt>
                <c:pt idx="13">
                  <c:v>5203.0582870303506</c:v>
                </c:pt>
                <c:pt idx="14">
                  <c:v>5108.2672717778159</c:v>
                </c:pt>
                <c:pt idx="15">
                  <c:v>5053.2438501478455</c:v>
                </c:pt>
                <c:pt idx="16">
                  <c:v>4773.895034599439</c:v>
                </c:pt>
                <c:pt idx="17">
                  <c:v>4919.8343903935474</c:v>
                </c:pt>
                <c:pt idx="18">
                  <c:v>4782.9464753959164</c:v>
                </c:pt>
                <c:pt idx="19">
                  <c:v>4554.9911940879174</c:v>
                </c:pt>
                <c:pt idx="20">
                  <c:v>4813.2387277332809</c:v>
                </c:pt>
                <c:pt idx="21">
                  <c:v>4993.0449687380114</c:v>
                </c:pt>
                <c:pt idx="22">
                  <c:v>5282.4910138791065</c:v>
                </c:pt>
                <c:pt idx="23">
                  <c:v>5195.3118942417723</c:v>
                </c:pt>
                <c:pt idx="24">
                  <c:v>4853.6951115828469</c:v>
                </c:pt>
                <c:pt idx="25">
                  <c:v>4600.3063196351522</c:v>
                </c:pt>
                <c:pt idx="26">
                  <c:v>4404.4443395028266</c:v>
                </c:pt>
                <c:pt idx="27">
                  <c:v>4462.0149389897824</c:v>
                </c:pt>
                <c:pt idx="28">
                  <c:v>4036.3978648571142</c:v>
                </c:pt>
                <c:pt idx="29">
                  <c:v>3946.5221416225063</c:v>
                </c:pt>
                <c:pt idx="30">
                  <c:v>3939.2920303054298</c:v>
                </c:pt>
                <c:pt idx="31">
                  <c:v>3806.3752704025596</c:v>
                </c:pt>
                <c:pt idx="32">
                  <c:v>3811.2650559349772</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22994471795"/>
          <c:y val="0.39426774861474695"/>
          <c:w val="0.15008415614714846"/>
          <c:h val="0.42900183137410036"/>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排出量（用途別）</a:t>
            </a:r>
          </a:p>
        </c:rich>
      </c:tx>
      <c:layout>
        <c:manualLayout>
          <c:xMode val="edge"/>
          <c:yMode val="edge"/>
          <c:x val="0.18458730732369744"/>
          <c:y val="0"/>
        </c:manualLayout>
      </c:layout>
      <c:overlay val="0"/>
    </c:title>
    <c:autoTitleDeleted val="0"/>
    <c:plotArea>
      <c:layout>
        <c:manualLayout>
          <c:layoutTarget val="inner"/>
          <c:xMode val="edge"/>
          <c:yMode val="edge"/>
          <c:x val="0.1023014458834474"/>
          <c:y val="0.13297371223186752"/>
          <c:w val="0.72226823617771663"/>
          <c:h val="0.51925492448289934"/>
        </c:manualLayout>
      </c:layout>
      <c:doughnutChart>
        <c:varyColors val="1"/>
        <c:ser>
          <c:idx val="1"/>
          <c:order val="0"/>
          <c:tx>
            <c:v>世帯当たりCO2排出量</c:v>
          </c:tx>
          <c:spPr>
            <a:noFill/>
          </c:spPr>
          <c:dPt>
            <c:idx val="0"/>
            <c:bubble3D val="0"/>
            <c:extLst>
              <c:ext xmlns:c16="http://schemas.microsoft.com/office/drawing/2014/chart" uri="{C3380CC4-5D6E-409C-BE32-E72D297353CC}">
                <c16:uniqueId val="{00000001-AE74-467D-ABEB-D5CA3C42956C}"/>
              </c:ext>
            </c:extLst>
          </c:dPt>
          <c:dLbls>
            <c:dLbl>
              <c:idx val="0"/>
              <c:layout>
                <c:manualLayout>
                  <c:x val="8.9550993330946349E-2"/>
                  <c:y val="4.1719617357895567E-4"/>
                </c:manualLayout>
              </c:layout>
              <c:tx>
                <c:rich>
                  <a:bodyPr wrap="square" lIns="38100" tIns="19050" rIns="38100" bIns="19050" anchor="ctr" anchorCtr="0">
                    <a:noAutofit/>
                  </a:bodyPr>
                  <a:lstStyle/>
                  <a:p>
                    <a:pPr algn="l">
                      <a:defRPr sz="1200" b="0"/>
                    </a:pPr>
                    <a:fld id="{B086859C-FA85-44F7-ADE8-01EEC6B896F0}" type="VALUE">
                      <a:rPr lang="en-US" altLang="ja-JP" sz="1200" b="0" i="0" baseline="0"/>
                      <a:pPr algn="l">
                        <a:defRPr sz="12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6470891488172721"/>
                  <c:y val="1.77077578142989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3810</c:v>
              </c:pt>
              <c:pt idx="1">
                <c:v>2022</c:v>
              </c:pt>
            </c:numLit>
          </c:val>
          <c:extLst>
            <c:ext xmlns:c16="http://schemas.microsoft.com/office/drawing/2014/chart" uri="{C3380CC4-5D6E-409C-BE32-E72D297353CC}">
              <c16:uniqueId val="{00000000-AE74-467D-ABEB-D5CA3C42956C}"/>
            </c:ext>
          </c:extLst>
        </c:ser>
        <c:ser>
          <c:idx val="0"/>
          <c:order val="1"/>
          <c:tx>
            <c:strRef>
              <c:f>'11.Household (per household)'!$BG$51</c:f>
              <c:strCache>
                <c:ptCount val="1"/>
                <c:pt idx="0">
                  <c:v>2022</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283-408C-AD03-DDADFEE26285}"/>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283-408C-AD03-DDADFEE26285}"/>
              </c:ext>
            </c:extLst>
          </c:dPt>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247657262495772"/>
                  <c:y val="-9.419131050421021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1.3819063816657288E-3"/>
                  <c:y val="-2.0050904289938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household)'!$W$53:$W$60</c:f>
              <c:strCache>
                <c:ptCount val="8"/>
                <c:pt idx="0">
                  <c:v>暖房</c:v>
                </c:pt>
                <c:pt idx="1">
                  <c:v>冷房</c:v>
                </c:pt>
                <c:pt idx="2">
                  <c:v>給湯</c:v>
                </c:pt>
                <c:pt idx="3">
                  <c:v>厨房</c:v>
                </c:pt>
                <c:pt idx="4">
                  <c:v>動力他※1</c:v>
                </c:pt>
                <c:pt idx="5">
                  <c:v>自家用乗用車※2</c:v>
                </c:pt>
                <c:pt idx="6">
                  <c:v>ごみ処理※2</c:v>
                </c:pt>
                <c:pt idx="7">
                  <c:v>水道※2</c:v>
                </c:pt>
              </c:strCache>
            </c:strRef>
          </c:cat>
          <c:val>
            <c:numRef>
              <c:f>'11.Household (per household)'!$BG$53:$BG$60</c:f>
              <c:numCache>
                <c:formatCode>0.0%</c:formatCode>
                <c:ptCount val="8"/>
                <c:pt idx="0">
                  <c:v>0.16862580876019301</c:v>
                </c:pt>
                <c:pt idx="1">
                  <c:v>2.2235869816482592E-2</c:v>
                </c:pt>
                <c:pt idx="2">
                  <c:v>0.13558688256799079</c:v>
                </c:pt>
                <c:pt idx="3">
                  <c:v>5.3062508269842532E-2</c:v>
                </c:pt>
                <c:pt idx="4">
                  <c:v>0.30885739593260891</c:v>
                </c:pt>
                <c:pt idx="5">
                  <c:v>0.25401169765480042</c:v>
                </c:pt>
                <c:pt idx="6">
                  <c:v>3.88980789441652E-2</c:v>
                </c:pt>
                <c:pt idx="7">
                  <c:v>1.8721758053916428E-2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household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(by fuel type)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'11.Household (per household)'!$Z$13</c:f>
              <c:strCache>
                <c:ptCount val="1"/>
                <c:pt idx="0">
                  <c:v>Coal</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household)'!$AA$13:$BG$13</c:f>
              <c:numCache>
                <c:formatCode>#,##0.0_);[Red]\(#,##0.0\)</c:formatCode>
                <c:ptCount val="33"/>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CD23-44FA-9CA9-480082ECB31B}"/>
            </c:ext>
          </c:extLst>
        </c:ser>
        <c:ser>
          <c:idx val="1"/>
          <c:order val="1"/>
          <c:tx>
            <c:strRef>
              <c:f>'11.Household (per household)'!$Z$14</c:f>
              <c:strCache>
                <c:ptCount val="1"/>
                <c:pt idx="0">
                  <c:v>Kerosene</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household)'!$AA$14:$BG$14</c:f>
              <c:numCache>
                <c:formatCode>#,##0_);[Red]\(#,##0\)</c:formatCode>
                <c:ptCount val="33"/>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pt idx="32">
                  <c:v>298.81373741611748</c:v>
                </c:pt>
              </c:numCache>
            </c:numRef>
          </c:val>
          <c:extLst>
            <c:ext xmlns:c16="http://schemas.microsoft.com/office/drawing/2014/chart" uri="{C3380CC4-5D6E-409C-BE32-E72D297353CC}">
              <c16:uniqueId val="{00000001-CD23-44FA-9CA9-480082ECB31B}"/>
            </c:ext>
          </c:extLst>
        </c:ser>
        <c:ser>
          <c:idx val="2"/>
          <c:order val="2"/>
          <c:tx>
            <c:strRef>
              <c:f>'11.Household (per household)'!$Z$15</c:f>
              <c:strCache>
                <c:ptCount val="1"/>
                <c:pt idx="0">
                  <c:v>LPG</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household)'!$AA$15:$BG$15</c:f>
              <c:numCache>
                <c:formatCode>#,##0_);[Red]\(#,##0\)</c:formatCode>
                <c:ptCount val="33"/>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pt idx="31">
                  <c:v>189.07287134362483</c:v>
                </c:pt>
                <c:pt idx="32">
                  <c:v>178.9114627963165</c:v>
                </c:pt>
              </c:numCache>
            </c:numRef>
          </c:val>
          <c:extLst>
            <c:ext xmlns:c16="http://schemas.microsoft.com/office/drawing/2014/chart" uri="{C3380CC4-5D6E-409C-BE32-E72D297353CC}">
              <c16:uniqueId val="{00000002-CD23-44FA-9CA9-480082ECB31B}"/>
            </c:ext>
          </c:extLst>
        </c:ser>
        <c:ser>
          <c:idx val="3"/>
          <c:order val="3"/>
          <c:tx>
            <c:strRef>
              <c:f>'11.Household (per household)'!$Z$16</c:f>
              <c:strCache>
                <c:ptCount val="1"/>
                <c:pt idx="0">
                  <c:v>City Gas</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household)'!$AA$16:$BG$16</c:f>
              <c:numCache>
                <c:formatCode>#,##0_);[Red]\(#,##0\)</c:formatCode>
                <c:ptCount val="33"/>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374.83718530440979</c:v>
                </c:pt>
                <c:pt idx="31">
                  <c:v>369.54793303923429</c:v>
                </c:pt>
                <c:pt idx="32">
                  <c:v>346.04552307590694</c:v>
                </c:pt>
              </c:numCache>
            </c:numRef>
          </c:val>
          <c:extLst>
            <c:ext xmlns:c16="http://schemas.microsoft.com/office/drawing/2014/chart" uri="{C3380CC4-5D6E-409C-BE32-E72D297353CC}">
              <c16:uniqueId val="{00000003-CD23-44FA-9CA9-480082ECB31B}"/>
            </c:ext>
          </c:extLst>
        </c:ser>
        <c:ser>
          <c:idx val="4"/>
          <c:order val="4"/>
          <c:tx>
            <c:strRef>
              <c:f>'11.Household (per household)'!$Z$17</c:f>
              <c:strCache>
                <c:ptCount val="1"/>
                <c:pt idx="0">
                  <c:v>Electricity</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household)'!$AA$17:$BG$17</c:f>
              <c:numCache>
                <c:formatCode>#,##0_);[Red]\(#,##0\)</c:formatCode>
                <c:ptCount val="33"/>
                <c:pt idx="0">
                  <c:v>1623.9057230152578</c:v>
                </c:pt>
                <c:pt idx="1">
                  <c:v>1626.0288000553937</c:v>
                </c:pt>
                <c:pt idx="2">
                  <c:v>1678.4572126532025</c:v>
                </c:pt>
                <c:pt idx="3">
                  <c:v>1579.7509519384735</c:v>
                </c:pt>
                <c:pt idx="4">
                  <c:v>1786.0476132290639</c:v>
                </c:pt>
                <c:pt idx="5">
                  <c:v>1730.9124356973339</c:v>
                </c:pt>
                <c:pt idx="6">
                  <c:v>1707.2081114754742</c:v>
                </c:pt>
                <c:pt idx="7">
                  <c:v>1654.0555816168965</c:v>
                </c:pt>
                <c:pt idx="8">
                  <c:v>1594.6518554317922</c:v>
                </c:pt>
                <c:pt idx="9">
                  <c:v>1688.0454394209844</c:v>
                </c:pt>
                <c:pt idx="10">
                  <c:v>1658.8268834565674</c:v>
                </c:pt>
                <c:pt idx="11">
                  <c:v>1664.700338296994</c:v>
                </c:pt>
                <c:pt idx="12">
                  <c:v>1784.0535049464409</c:v>
                </c:pt>
                <c:pt idx="13">
                  <c:v>1865.7026267689423</c:v>
                </c:pt>
                <c:pt idx="14">
                  <c:v>1852.930300068374</c:v>
                </c:pt>
                <c:pt idx="15">
                  <c:v>1857.1052208431138</c:v>
                </c:pt>
                <c:pt idx="16">
                  <c:v>1758.8151673399707</c:v>
                </c:pt>
                <c:pt idx="17">
                  <c:v>1976.9669752010111</c:v>
                </c:pt>
                <c:pt idx="18">
                  <c:v>1928.084734474719</c:v>
                </c:pt>
                <c:pt idx="19">
                  <c:v>1838.9048288182389</c:v>
                </c:pt>
                <c:pt idx="20">
                  <c:v>2077.3846210907823</c:v>
                </c:pt>
                <c:pt idx="21">
                  <c:v>2321.2425382587726</c:v>
                </c:pt>
                <c:pt idx="22">
                  <c:v>2616.9217416545748</c:v>
                </c:pt>
                <c:pt idx="23">
                  <c:v>2664.7033938485729</c:v>
                </c:pt>
                <c:pt idx="24">
                  <c:v>2476.1452489013263</c:v>
                </c:pt>
                <c:pt idx="25">
                  <c:v>2301.8442964029582</c:v>
                </c:pt>
                <c:pt idx="26">
                  <c:v>2172.5030097849344</c:v>
                </c:pt>
                <c:pt idx="27">
                  <c:v>2161.3016208620988</c:v>
                </c:pt>
                <c:pt idx="28">
                  <c:v>1845.7009096569707</c:v>
                </c:pt>
                <c:pt idx="29">
                  <c:v>1758.2228180648297</c:v>
                </c:pt>
                <c:pt idx="30">
                  <c:v>1883.1326458420849</c:v>
                </c:pt>
                <c:pt idx="31">
                  <c:v>1818.1562068104852</c:v>
                </c:pt>
                <c:pt idx="32">
                  <c:v>1798.7617870941945</c:v>
                </c:pt>
              </c:numCache>
            </c:numRef>
          </c:val>
          <c:extLst>
            <c:ext xmlns:c16="http://schemas.microsoft.com/office/drawing/2014/chart" uri="{C3380CC4-5D6E-409C-BE32-E72D297353CC}">
              <c16:uniqueId val="{00000004-CD23-44FA-9CA9-480082ECB31B}"/>
            </c:ext>
          </c:extLst>
        </c:ser>
        <c:ser>
          <c:idx val="5"/>
          <c:order val="5"/>
          <c:tx>
            <c:strRef>
              <c:f>'11.Household (per household)'!$Z$18</c:f>
              <c:strCache>
                <c:ptCount val="1"/>
                <c:pt idx="0">
                  <c:v>Heat</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household)'!$AA$18:$BG$18</c:f>
              <c:numCache>
                <c:formatCode>#,##0.0_);[Red]\(#,##0.0\)</c:formatCode>
                <c:ptCount val="33"/>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1.4322611441724473</c:v>
                </c:pt>
                <c:pt idx="17">
                  <c:v>1.5197243599042469</c:v>
                </c:pt>
                <c:pt idx="18">
                  <c:v>1.4427961443894743</c:v>
                </c:pt>
                <c:pt idx="19">
                  <c:v>1.3504851092127219</c:v>
                </c:pt>
                <c:pt idx="20">
                  <c:v>1.3395497635679563</c:v>
                </c:pt>
                <c:pt idx="21">
                  <c:v>1.3688948655365174</c:v>
                </c:pt>
                <c:pt idx="22">
                  <c:v>1.3336978284767107</c:v>
                </c:pt>
                <c:pt idx="23">
                  <c:v>1.2894214370714203</c:v>
                </c:pt>
                <c:pt idx="24">
                  <c:v>1.1850725612490141</c:v>
                </c:pt>
                <c:pt idx="25">
                  <c:v>1.123913615159567</c:v>
                </c:pt>
                <c:pt idx="26">
                  <c:v>1.3110168770148951</c:v>
                </c:pt>
                <c:pt idx="27">
                  <c:v>1.3058695179702877</c:v>
                </c:pt>
                <c:pt idx="28">
                  <c:v>1.2152888721210315</c:v>
                </c:pt>
                <c:pt idx="29">
                  <c:v>1.1242320216417638</c:v>
                </c:pt>
                <c:pt idx="30">
                  <c:v>1.1457420208637334</c:v>
                </c:pt>
                <c:pt idx="31">
                  <c:v>1.0952929962625182</c:v>
                </c:pt>
                <c:pt idx="32">
                  <c:v>1.0221672025230413</c:v>
                </c:pt>
              </c:numCache>
            </c:numRef>
          </c:val>
          <c:extLst>
            <c:ext xmlns:c16="http://schemas.microsoft.com/office/drawing/2014/chart" uri="{C3380CC4-5D6E-409C-BE32-E72D297353CC}">
              <c16:uniqueId val="{00000005-CD23-44FA-9CA9-480082ECB31B}"/>
            </c:ext>
          </c:extLst>
        </c:ser>
        <c:ser>
          <c:idx val="6"/>
          <c:order val="6"/>
          <c:tx>
            <c:strRef>
              <c:f>'11.Household (per household)'!$Z$19</c:f>
              <c:strCache>
                <c:ptCount val="1"/>
                <c:pt idx="0">
                  <c:v>Gasoline</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household)'!$AA$19:$BG$19</c:f>
              <c:numCache>
                <c:formatCode>#,##0_);[Red]\(#,##0\)</c:formatCode>
                <c:ptCount val="33"/>
                <c:pt idx="0">
                  <c:v>1020.5675926970843</c:v>
                </c:pt>
                <c:pt idx="1">
                  <c:v>986.32293219349935</c:v>
                </c:pt>
                <c:pt idx="2">
                  <c:v>1109.7494493133829</c:v>
                </c:pt>
                <c:pt idx="3">
                  <c:v>1155.4008108590317</c:v>
                </c:pt>
                <c:pt idx="4">
                  <c:v>1239.4054907413893</c:v>
                </c:pt>
                <c:pt idx="5">
                  <c:v>1219.3623831608488</c:v>
                </c:pt>
                <c:pt idx="6">
                  <c:v>1297.8870751753366</c:v>
                </c:pt>
                <c:pt idx="7">
                  <c:v>1179.5335120564134</c:v>
                </c:pt>
                <c:pt idx="8">
                  <c:v>1256.004881226502</c:v>
                </c:pt>
                <c:pt idx="9">
                  <c:v>1323.3056025813416</c:v>
                </c:pt>
                <c:pt idx="10">
                  <c:v>1371.029261166761</c:v>
                </c:pt>
                <c:pt idx="11">
                  <c:v>1353.9379712872319</c:v>
                </c:pt>
                <c:pt idx="12">
                  <c:v>1385.5149317398725</c:v>
                </c:pt>
                <c:pt idx="13">
                  <c:v>1417.2976134708651</c:v>
                </c:pt>
                <c:pt idx="14">
                  <c:v>1387.1394471122726</c:v>
                </c:pt>
                <c:pt idx="15">
                  <c:v>1351.8664718395503</c:v>
                </c:pt>
                <c:pt idx="16">
                  <c:v>1326.6757077942673</c:v>
                </c:pt>
                <c:pt idx="17">
                  <c:v>1304.5862585123079</c:v>
                </c:pt>
                <c:pt idx="18">
                  <c:v>1310.9718246254943</c:v>
                </c:pt>
                <c:pt idx="19">
                  <c:v>1240.537919490622</c:v>
                </c:pt>
                <c:pt idx="20">
                  <c:v>1228.8624778130186</c:v>
                </c:pt>
                <c:pt idx="21">
                  <c:v>1184.8478282480378</c:v>
                </c:pt>
                <c:pt idx="22">
                  <c:v>1185.8621899518014</c:v>
                </c:pt>
                <c:pt idx="23">
                  <c:v>1131.7968780486469</c:v>
                </c:pt>
                <c:pt idx="24">
                  <c:v>1052.93142895762</c:v>
                </c:pt>
                <c:pt idx="25">
                  <c:v>1044.5446951438823</c:v>
                </c:pt>
                <c:pt idx="26">
                  <c:v>991.06735619157826</c:v>
                </c:pt>
                <c:pt idx="27">
                  <c:v>1000.1123490808659</c:v>
                </c:pt>
                <c:pt idx="28">
                  <c:v>1013.3589223116165</c:v>
                </c:pt>
                <c:pt idx="29">
                  <c:v>997.02211575098374</c:v>
                </c:pt>
                <c:pt idx="30">
                  <c:v>849.35887516991124</c:v>
                </c:pt>
                <c:pt idx="31">
                  <c:v>863.9458938381855</c:v>
                </c:pt>
                <c:pt idx="32">
                  <c:v>916.81560350116615</c:v>
                </c:pt>
              </c:numCache>
            </c:numRef>
          </c:val>
          <c:extLst>
            <c:ext xmlns:c16="http://schemas.microsoft.com/office/drawing/2014/chart" uri="{C3380CC4-5D6E-409C-BE32-E72D297353CC}">
              <c16:uniqueId val="{00000006-CD23-44FA-9CA9-480082ECB31B}"/>
            </c:ext>
          </c:extLst>
        </c:ser>
        <c:ser>
          <c:idx val="7"/>
          <c:order val="7"/>
          <c:tx>
            <c:strRef>
              <c:f>'11.Household (per household)'!$Z$20</c:f>
              <c:strCache>
                <c:ptCount val="1"/>
                <c:pt idx="0">
                  <c:v>Diesel Oil</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household)'!$AA$20:$BG$20</c:f>
              <c:numCache>
                <c:formatCode>#,##0_);[Red]\(#,##0\)</c:formatCode>
                <c:ptCount val="33"/>
                <c:pt idx="0">
                  <c:v>163.8074723099383</c:v>
                </c:pt>
                <c:pt idx="1">
                  <c:v>176.13472182357202</c:v>
                </c:pt>
                <c:pt idx="2">
                  <c:v>213.76244432254123</c:v>
                </c:pt>
                <c:pt idx="3">
                  <c:v>244.99189317670147</c:v>
                </c:pt>
                <c:pt idx="4">
                  <c:v>286.77594613288761</c:v>
                </c:pt>
                <c:pt idx="5">
                  <c:v>293.13904481052015</c:v>
                </c:pt>
                <c:pt idx="6">
                  <c:v>314.00981124663997</c:v>
                </c:pt>
                <c:pt idx="7">
                  <c:v>274.7636386830585</c:v>
                </c:pt>
                <c:pt idx="8">
                  <c:v>276.08478193055481</c:v>
                </c:pt>
                <c:pt idx="9">
                  <c:v>270.7109515727002</c:v>
                </c:pt>
                <c:pt idx="10">
                  <c:v>247.58026967236378</c:v>
                </c:pt>
                <c:pt idx="11">
                  <c:v>228.26559998134749</c:v>
                </c:pt>
                <c:pt idx="12">
                  <c:v>202.28727098355247</c:v>
                </c:pt>
                <c:pt idx="13">
                  <c:v>181.82504273379595</c:v>
                </c:pt>
                <c:pt idx="14">
                  <c:v>165.41105577915431</c:v>
                </c:pt>
                <c:pt idx="15">
                  <c:v>140.58053847400876</c:v>
                </c:pt>
                <c:pt idx="16">
                  <c:v>111.36718060800584</c:v>
                </c:pt>
                <c:pt idx="17">
                  <c:v>91.99992260102843</c:v>
                </c:pt>
                <c:pt idx="18">
                  <c:v>76.851516550308588</c:v>
                </c:pt>
                <c:pt idx="19">
                  <c:v>59.084157384371458</c:v>
                </c:pt>
                <c:pt idx="20">
                  <c:v>53.987927377357032</c:v>
                </c:pt>
                <c:pt idx="21">
                  <c:v>50.75757204167703</c:v>
                </c:pt>
                <c:pt idx="22">
                  <c:v>46.422628796846794</c:v>
                </c:pt>
                <c:pt idx="23">
                  <c:v>46.369413110807521</c:v>
                </c:pt>
                <c:pt idx="24">
                  <c:v>43.68860301871603</c:v>
                </c:pt>
                <c:pt idx="25">
                  <c:v>45.739592918967375</c:v>
                </c:pt>
                <c:pt idx="26">
                  <c:v>43.833411955450629</c:v>
                </c:pt>
                <c:pt idx="27">
                  <c:v>46.325391192072772</c:v>
                </c:pt>
                <c:pt idx="28">
                  <c:v>49.649149108354464</c:v>
                </c:pt>
                <c:pt idx="29">
                  <c:v>52.584796880733577</c:v>
                </c:pt>
                <c:pt idx="30">
                  <c:v>42.576170870350985</c:v>
                </c:pt>
                <c:pt idx="31">
                  <c:v>47.088777559479496</c:v>
                </c:pt>
                <c:pt idx="32">
                  <c:v>51.290303569295389</c:v>
                </c:pt>
              </c:numCache>
            </c:numRef>
          </c:val>
          <c:extLst>
            <c:ext xmlns:c16="http://schemas.microsoft.com/office/drawing/2014/chart" uri="{C3380CC4-5D6E-409C-BE32-E72D297353CC}">
              <c16:uniqueId val="{00000007-CD23-44FA-9CA9-480082ECB31B}"/>
            </c:ext>
          </c:extLst>
        </c:ser>
        <c:ser>
          <c:idx val="8"/>
          <c:order val="8"/>
          <c:tx>
            <c:strRef>
              <c:f>'11.Household (per household)'!$Z$21</c:f>
              <c:strCache>
                <c:ptCount val="1"/>
                <c:pt idx="0">
                  <c:v>Municipal Solid Waste</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household)'!$AA$21:$BG$21</c:f>
              <c:numCache>
                <c:formatCode>#,##0_);[Red]\(#,##0\)</c:formatCode>
                <c:ptCount val="33"/>
                <c:pt idx="0">
                  <c:v>271.02855395487086</c:v>
                </c:pt>
                <c:pt idx="1">
                  <c:v>273.500381684682</c:v>
                </c:pt>
                <c:pt idx="2">
                  <c:v>273.72361312132563</c:v>
                </c:pt>
                <c:pt idx="3">
                  <c:v>270.9071532203323</c:v>
                </c:pt>
                <c:pt idx="4">
                  <c:v>278.43520856759295</c:v>
                </c:pt>
                <c:pt idx="5">
                  <c:v>281.09773829442372</c:v>
                </c:pt>
                <c:pt idx="6">
                  <c:v>286.01375045076918</c:v>
                </c:pt>
                <c:pt idx="7">
                  <c:v>288.13290450795938</c:v>
                </c:pt>
                <c:pt idx="8">
                  <c:v>286.52364122520157</c:v>
                </c:pt>
                <c:pt idx="9">
                  <c:v>290.16327600764373</c:v>
                </c:pt>
                <c:pt idx="10">
                  <c:v>297.3339101420014</c:v>
                </c:pt>
                <c:pt idx="11">
                  <c:v>299.43795252896211</c:v>
                </c:pt>
                <c:pt idx="12">
                  <c:v>301.8573303568096</c:v>
                </c:pt>
                <c:pt idx="13">
                  <c:v>302.47486100503369</c:v>
                </c:pt>
                <c:pt idx="14">
                  <c:v>284.30522002324159</c:v>
                </c:pt>
                <c:pt idx="15">
                  <c:v>259.98559599090038</c:v>
                </c:pt>
                <c:pt idx="16">
                  <c:v>234.69358157857181</c:v>
                </c:pt>
                <c:pt idx="17">
                  <c:v>226.4883570808833</c:v>
                </c:pt>
                <c:pt idx="18">
                  <c:v>218.80924666897991</c:v>
                </c:pt>
                <c:pt idx="19">
                  <c:v>180.49707342125006</c:v>
                </c:pt>
                <c:pt idx="20">
                  <c:v>173.80281429097377</c:v>
                </c:pt>
                <c:pt idx="21">
                  <c:v>188.73545933480426</c:v>
                </c:pt>
                <c:pt idx="22">
                  <c:v>187.45921748973439</c:v>
                </c:pt>
                <c:pt idx="23">
                  <c:v>173.83368902991967</c:v>
                </c:pt>
                <c:pt idx="24">
                  <c:v>153.12861851480201</c:v>
                </c:pt>
                <c:pt idx="25">
                  <c:v>148.11098034949319</c:v>
                </c:pt>
                <c:pt idx="26">
                  <c:v>146.93166038007971</c:v>
                </c:pt>
                <c:pt idx="27">
                  <c:v>151.21082301368259</c:v>
                </c:pt>
                <c:pt idx="28">
                  <c:v>150.81740032092279</c:v>
                </c:pt>
                <c:pt idx="29">
                  <c:v>156.42069772958828</c:v>
                </c:pt>
                <c:pt idx="30">
                  <c:v>160.34058002968237</c:v>
                </c:pt>
                <c:pt idx="31">
                  <c:v>155.23371375006477</c:v>
                </c:pt>
                <c:pt idx="32">
                  <c:v>148.25088902289698</c:v>
                </c:pt>
              </c:numCache>
            </c:numRef>
          </c:val>
          <c:extLst>
            <c:ext xmlns:c16="http://schemas.microsoft.com/office/drawing/2014/chart" uri="{C3380CC4-5D6E-409C-BE32-E72D297353CC}">
              <c16:uniqueId val="{00000008-CD23-44FA-9CA9-480082ECB31B}"/>
            </c:ext>
          </c:extLst>
        </c:ser>
        <c:ser>
          <c:idx val="9"/>
          <c:order val="9"/>
          <c:tx>
            <c:strRef>
              <c:f>'11.Household (per household)'!$Z$22</c:f>
              <c:strCache>
                <c:ptCount val="1"/>
                <c:pt idx="0">
                  <c:v>Water and Wastewater</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household)'!$AA$22:$BG$22</c:f>
              <c:numCache>
                <c:formatCode>#,##0.0_);[Red]\(#,##0.0\)</c:formatCode>
                <c:ptCount val="33"/>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99.270122252093969</c:v>
                </c:pt>
                <c:pt idx="24">
                  <c:v>98.224812286422065</c:v>
                </c:pt>
                <c:pt idx="25">
                  <c:v>86.321721759674716</c:v>
                </c:pt>
                <c:pt idx="26">
                  <c:v>79.510953964927893</c:v>
                </c:pt>
                <c:pt idx="27">
                  <c:v>80.168381038619529</c:v>
                </c:pt>
                <c:pt idx="28">
                  <c:v>84.508505356003468</c:v>
                </c:pt>
                <c:pt idx="29">
                  <c:v>77.823430712585036</c:v>
                </c:pt>
                <c:pt idx="30">
                  <c:v>64.763114978934283</c:v>
                </c:pt>
                <c:pt idx="31">
                  <c:v>57.859969959360228</c:v>
                </c:pt>
                <c:pt idx="32">
                  <c:v>71.353582256560927</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'11.Household (per household)'!$Y$12</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household)'!$AA$12:$BG$12</c:f>
              <c:numCache>
                <c:formatCode>#,##0_);[Red]\(#,##0\)</c:formatCode>
                <c:ptCount val="33"/>
                <c:pt idx="0">
                  <c:v>4525.3137753801102</c:v>
                </c:pt>
                <c:pt idx="1">
                  <c:v>4525.3672186051926</c:v>
                </c:pt>
                <c:pt idx="2">
                  <c:v>4799.3385522633725</c:v>
                </c:pt>
                <c:pt idx="3">
                  <c:v>4838.8455944873749</c:v>
                </c:pt>
                <c:pt idx="4">
                  <c:v>5138.9135504794986</c:v>
                </c:pt>
                <c:pt idx="5">
                  <c:v>5139.1086787748327</c:v>
                </c:pt>
                <c:pt idx="6">
                  <c:v>5241.5658240424364</c:v>
                </c:pt>
                <c:pt idx="7">
                  <c:v>4932.8249836013701</c:v>
                </c:pt>
                <c:pt idx="8">
                  <c:v>4923.0711365589314</c:v>
                </c:pt>
                <c:pt idx="9">
                  <c:v>5098.6459515809402</c:v>
                </c:pt>
                <c:pt idx="10">
                  <c:v>5155.4653371950153</c:v>
                </c:pt>
                <c:pt idx="11">
                  <c:v>5027.1773082299605</c:v>
                </c:pt>
                <c:pt idx="12">
                  <c:v>5194.85167562894</c:v>
                </c:pt>
                <c:pt idx="13">
                  <c:v>5203.0582870303506</c:v>
                </c:pt>
                <c:pt idx="14">
                  <c:v>5108.2672717778159</c:v>
                </c:pt>
                <c:pt idx="15">
                  <c:v>5053.2438501478455</c:v>
                </c:pt>
                <c:pt idx="16">
                  <c:v>4773.895034599439</c:v>
                </c:pt>
                <c:pt idx="17">
                  <c:v>4919.8343903935474</c:v>
                </c:pt>
                <c:pt idx="18">
                  <c:v>4782.9464753959164</c:v>
                </c:pt>
                <c:pt idx="19">
                  <c:v>4554.9911940879174</c:v>
                </c:pt>
                <c:pt idx="20">
                  <c:v>4813.2387277332809</c:v>
                </c:pt>
                <c:pt idx="21">
                  <c:v>4993.0449687380114</c:v>
                </c:pt>
                <c:pt idx="22">
                  <c:v>5282.4910138791065</c:v>
                </c:pt>
                <c:pt idx="23">
                  <c:v>5195.3118942417723</c:v>
                </c:pt>
                <c:pt idx="24">
                  <c:v>4853.695111582846</c:v>
                </c:pt>
                <c:pt idx="25">
                  <c:v>4600.3063196351522</c:v>
                </c:pt>
                <c:pt idx="26">
                  <c:v>4404.4443395028266</c:v>
                </c:pt>
                <c:pt idx="27">
                  <c:v>4462.0149389897833</c:v>
                </c:pt>
                <c:pt idx="28">
                  <c:v>4036.3978648571142</c:v>
                </c:pt>
                <c:pt idx="29">
                  <c:v>3946.5221416225063</c:v>
                </c:pt>
                <c:pt idx="30">
                  <c:v>3939.2920303054298</c:v>
                </c:pt>
                <c:pt idx="31">
                  <c:v>3806.3752704025601</c:v>
                </c:pt>
                <c:pt idx="32">
                  <c:v>3811.2650559349781</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15762633636439158"/>
          <c:w val="0.12891735755252862"/>
          <c:h val="0.70054931551100597"/>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v>Household CO2 emissions</c:v>
          </c:tx>
          <c:spPr>
            <a:noFill/>
            <a:ln>
              <a:noFill/>
            </a:ln>
          </c:spPr>
          <c:dLbls>
            <c:dLbl>
              <c:idx val="0"/>
              <c:layout>
                <c:manualLayout>
                  <c:x val="0.10669936659380974"/>
                  <c:y val="1.8265016128745301E-3"/>
                </c:manualLayout>
              </c:layout>
              <c:tx>
                <c:rich>
                  <a:bodyPr wrap="square" lIns="38100" tIns="19050" rIns="38100" bIns="19050" anchor="ctr" anchorCtr="0">
                    <a:noAutofit/>
                  </a:bodyPr>
                  <a:lstStyle/>
                  <a:p>
                    <a:pPr algn="l">
                      <a:defRPr sz="1100" b="0"/>
                    </a:pPr>
                    <a:fld id="{A8FF9F32-2A30-4B22-AC9B-128CC8A34D8F}"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530061008033932"/>
                  <c:y val="2.0638712692240713E-2"/>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Lit>
              <c:formatCode>"in FY"0000""</c:formatCode>
              <c:ptCount val="2"/>
              <c:pt idx="0" formatCode="#,##0_ ">
                <c:v>3810</c:v>
              </c:pt>
              <c:pt idx="1">
                <c:v>2022</c:v>
              </c:pt>
            </c:numLit>
          </c:val>
          <c:extLst>
            <c:ext xmlns:c16="http://schemas.microsoft.com/office/drawing/2014/chart" uri="{C3380CC4-5D6E-409C-BE32-E72D297353CC}">
              <c16:uniqueId val="{00000002-847A-4E7B-89FD-A359486C853B}"/>
            </c:ext>
          </c:extLst>
        </c:ser>
        <c:ser>
          <c:idx val="0"/>
          <c:order val="1"/>
          <c:tx>
            <c:strRef>
              <c:f>'11.Household (per household)'!$BG$25</c:f>
              <c:strCache>
                <c:ptCount val="1"/>
                <c:pt idx="0">
                  <c:v>2022</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2.061996102396103E-2"/>
                  <c:y val="4.71787152718687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583596485701234"/>
                  <c:y val="3.72604986566906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Ref>
              <c:f>'11.Household (per household)'!$BG$27:$BG$36</c:f>
              <c:numCache>
                <c:formatCode>0.0%</c:formatCode>
                <c:ptCount val="10"/>
                <c:pt idx="0">
                  <c:v>0</c:v>
                </c:pt>
                <c:pt idx="1">
                  <c:v>7.8402769954505985E-2</c:v>
                </c:pt>
                <c:pt idx="2">
                  <c:v>4.6942802500107413E-2</c:v>
                </c:pt>
                <c:pt idx="3">
                  <c:v>9.0795449279245988E-2</c:v>
                </c:pt>
                <c:pt idx="4">
                  <c:v>0.47195924730900746</c:v>
                </c:pt>
                <c:pt idx="5" formatCode="0.00%">
                  <c:v>2.6819630425107855E-4</c:v>
                </c:pt>
                <c:pt idx="6">
                  <c:v>0.24055414410852444</c:v>
                </c:pt>
                <c:pt idx="7">
                  <c:v>1.3457553546275954E-2</c:v>
                </c:pt>
                <c:pt idx="8">
                  <c:v>3.88980789441652E-2</c:v>
                </c:pt>
                <c:pt idx="9">
                  <c:v>1.8721758053916428E-2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b="1" i="0" u="none" strike="noStrike" baseline="0">
                <a:latin typeface="+mn-lt"/>
              </a:rPr>
              <a:t>家庭からの</a:t>
            </a:r>
            <a:r>
              <a:rPr lang="en-US" altLang="ja-JP" sz="1600" b="1" i="0" u="none" strike="noStrike" baseline="0">
                <a:latin typeface="+mn-lt"/>
              </a:rPr>
              <a:t>CO</a:t>
            </a:r>
            <a:r>
              <a:rPr lang="en-US" altLang="ja-JP" sz="1600" b="1" i="0" u="none" strike="noStrike" baseline="-25000">
                <a:latin typeface="+mn-lt"/>
              </a:rPr>
              <a:t>2</a:t>
            </a:r>
            <a:r>
              <a:rPr lang="en-US" altLang="ja-JP" sz="1600" b="1" i="0" u="none" strike="noStrike" baseline="0">
                <a:latin typeface="+mn-lt"/>
              </a:rPr>
              <a:t> </a:t>
            </a:r>
            <a:r>
              <a:rPr lang="ja-JP" altLang="ja-JP" sz="1600" b="1" i="0" u="none" strike="noStrike" baseline="0">
                <a:latin typeface="+mn-lt"/>
              </a:rPr>
              <a:t>排出量（燃料種別）</a:t>
            </a:r>
            <a:r>
              <a:rPr lang="ja-JP" altLang="en-US" sz="1600" b="1" i="0" u="none" strike="noStrike" baseline="0">
                <a:latin typeface="+mn-lt"/>
              </a:rPr>
              <a:t>の推移</a:t>
            </a:r>
            <a:endParaRPr lang="ja-JP" altLang="en-US" sz="1600">
              <a:latin typeface="+mn-lt"/>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'11.Household (per household)'!$W$13</c:f>
              <c:strCache>
                <c:ptCount val="1"/>
                <c:pt idx="0">
                  <c:v>石炭等</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household)'!$AA$13:$BG$13</c:f>
              <c:numCache>
                <c:formatCode>#,##0.0_);[Red]\(#,##0.0\)</c:formatCode>
                <c:ptCount val="33"/>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DE6C-467E-AB1B-D49E7093164E}"/>
            </c:ext>
          </c:extLst>
        </c:ser>
        <c:ser>
          <c:idx val="1"/>
          <c:order val="1"/>
          <c:tx>
            <c:strRef>
              <c:f>'11.Household (per household)'!$W$14</c:f>
              <c:strCache>
                <c:ptCount val="1"/>
                <c:pt idx="0">
                  <c:v>灯油</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household)'!$AA$14:$BG$14</c:f>
              <c:numCache>
                <c:formatCode>#,##0_);[Red]\(#,##0\)</c:formatCode>
                <c:ptCount val="33"/>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pt idx="32">
                  <c:v>298.81373741611748</c:v>
                </c:pt>
              </c:numCache>
            </c:numRef>
          </c:val>
          <c:extLst>
            <c:ext xmlns:c16="http://schemas.microsoft.com/office/drawing/2014/chart" uri="{C3380CC4-5D6E-409C-BE32-E72D297353CC}">
              <c16:uniqueId val="{00000001-DE6C-467E-AB1B-D49E7093164E}"/>
            </c:ext>
          </c:extLst>
        </c:ser>
        <c:ser>
          <c:idx val="2"/>
          <c:order val="2"/>
          <c:tx>
            <c:strRef>
              <c:f>'11.Household (per household)'!$W$15</c:f>
              <c:strCache>
                <c:ptCount val="1"/>
                <c:pt idx="0">
                  <c:v>LPG</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household)'!$AA$15:$BG$15</c:f>
              <c:numCache>
                <c:formatCode>#,##0_);[Red]\(#,##0\)</c:formatCode>
                <c:ptCount val="33"/>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pt idx="31">
                  <c:v>189.07287134362483</c:v>
                </c:pt>
                <c:pt idx="32">
                  <c:v>178.9114627963165</c:v>
                </c:pt>
              </c:numCache>
            </c:numRef>
          </c:val>
          <c:extLst>
            <c:ext xmlns:c16="http://schemas.microsoft.com/office/drawing/2014/chart" uri="{C3380CC4-5D6E-409C-BE32-E72D297353CC}">
              <c16:uniqueId val="{00000002-DE6C-467E-AB1B-D49E7093164E}"/>
            </c:ext>
          </c:extLst>
        </c:ser>
        <c:ser>
          <c:idx val="3"/>
          <c:order val="3"/>
          <c:tx>
            <c:strRef>
              <c:f>'11.Household (per household)'!$W$16</c:f>
              <c:strCache>
                <c:ptCount val="1"/>
                <c:pt idx="0">
                  <c:v>都市ガス</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household)'!$AA$16:$BG$16</c:f>
              <c:numCache>
                <c:formatCode>#,##0_);[Red]\(#,##0\)</c:formatCode>
                <c:ptCount val="33"/>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374.83718530440979</c:v>
                </c:pt>
                <c:pt idx="31">
                  <c:v>369.54793303923429</c:v>
                </c:pt>
                <c:pt idx="32">
                  <c:v>346.04552307590694</c:v>
                </c:pt>
              </c:numCache>
            </c:numRef>
          </c:val>
          <c:extLst>
            <c:ext xmlns:c16="http://schemas.microsoft.com/office/drawing/2014/chart" uri="{C3380CC4-5D6E-409C-BE32-E72D297353CC}">
              <c16:uniqueId val="{00000003-DE6C-467E-AB1B-D49E7093164E}"/>
            </c:ext>
          </c:extLst>
        </c:ser>
        <c:ser>
          <c:idx val="4"/>
          <c:order val="4"/>
          <c:tx>
            <c:strRef>
              <c:f>'11.Household (per household)'!$W$17</c:f>
              <c:strCache>
                <c:ptCount val="1"/>
                <c:pt idx="0">
                  <c:v>電力</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household)'!$AA$17:$BG$17</c:f>
              <c:numCache>
                <c:formatCode>#,##0_);[Red]\(#,##0\)</c:formatCode>
                <c:ptCount val="33"/>
                <c:pt idx="0">
                  <c:v>1623.9057230152578</c:v>
                </c:pt>
                <c:pt idx="1">
                  <c:v>1626.0288000553937</c:v>
                </c:pt>
                <c:pt idx="2">
                  <c:v>1678.4572126532025</c:v>
                </c:pt>
                <c:pt idx="3">
                  <c:v>1579.7509519384735</c:v>
                </c:pt>
                <c:pt idx="4">
                  <c:v>1786.0476132290639</c:v>
                </c:pt>
                <c:pt idx="5">
                  <c:v>1730.9124356973339</c:v>
                </c:pt>
                <c:pt idx="6">
                  <c:v>1707.2081114754742</c:v>
                </c:pt>
                <c:pt idx="7">
                  <c:v>1654.0555816168965</c:v>
                </c:pt>
                <c:pt idx="8">
                  <c:v>1594.6518554317922</c:v>
                </c:pt>
                <c:pt idx="9">
                  <c:v>1688.0454394209844</c:v>
                </c:pt>
                <c:pt idx="10">
                  <c:v>1658.8268834565674</c:v>
                </c:pt>
                <c:pt idx="11">
                  <c:v>1664.700338296994</c:v>
                </c:pt>
                <c:pt idx="12">
                  <c:v>1784.0535049464409</c:v>
                </c:pt>
                <c:pt idx="13">
                  <c:v>1865.7026267689423</c:v>
                </c:pt>
                <c:pt idx="14">
                  <c:v>1852.930300068374</c:v>
                </c:pt>
                <c:pt idx="15">
                  <c:v>1857.1052208431138</c:v>
                </c:pt>
                <c:pt idx="16">
                  <c:v>1758.8151673399707</c:v>
                </c:pt>
                <c:pt idx="17">
                  <c:v>1976.9669752010111</c:v>
                </c:pt>
                <c:pt idx="18">
                  <c:v>1928.084734474719</c:v>
                </c:pt>
                <c:pt idx="19">
                  <c:v>1838.9048288182389</c:v>
                </c:pt>
                <c:pt idx="20">
                  <c:v>2077.3846210907823</c:v>
                </c:pt>
                <c:pt idx="21">
                  <c:v>2321.2425382587726</c:v>
                </c:pt>
                <c:pt idx="22">
                  <c:v>2616.9217416545748</c:v>
                </c:pt>
                <c:pt idx="23">
                  <c:v>2664.7033938485729</c:v>
                </c:pt>
                <c:pt idx="24">
                  <c:v>2476.1452489013263</c:v>
                </c:pt>
                <c:pt idx="25">
                  <c:v>2301.8442964029582</c:v>
                </c:pt>
                <c:pt idx="26">
                  <c:v>2172.5030097849344</c:v>
                </c:pt>
                <c:pt idx="27">
                  <c:v>2161.3016208620988</c:v>
                </c:pt>
                <c:pt idx="28">
                  <c:v>1845.7009096569707</c:v>
                </c:pt>
                <c:pt idx="29">
                  <c:v>1758.2228180648297</c:v>
                </c:pt>
                <c:pt idx="30">
                  <c:v>1883.1326458420849</c:v>
                </c:pt>
                <c:pt idx="31">
                  <c:v>1818.1562068104852</c:v>
                </c:pt>
                <c:pt idx="32">
                  <c:v>1798.7617870941945</c:v>
                </c:pt>
              </c:numCache>
            </c:numRef>
          </c:val>
          <c:extLst>
            <c:ext xmlns:c16="http://schemas.microsoft.com/office/drawing/2014/chart" uri="{C3380CC4-5D6E-409C-BE32-E72D297353CC}">
              <c16:uniqueId val="{00000004-DE6C-467E-AB1B-D49E7093164E}"/>
            </c:ext>
          </c:extLst>
        </c:ser>
        <c:ser>
          <c:idx val="5"/>
          <c:order val="5"/>
          <c:tx>
            <c:strRef>
              <c:f>'11.Household (per household)'!$W$18</c:f>
              <c:strCache>
                <c:ptCount val="1"/>
                <c:pt idx="0">
                  <c:v>熱</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household)'!$AA$18:$BG$18</c:f>
              <c:numCache>
                <c:formatCode>#,##0.0_);[Red]\(#,##0.0\)</c:formatCode>
                <c:ptCount val="33"/>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1.4322611441724473</c:v>
                </c:pt>
                <c:pt idx="17">
                  <c:v>1.5197243599042469</c:v>
                </c:pt>
                <c:pt idx="18">
                  <c:v>1.4427961443894743</c:v>
                </c:pt>
                <c:pt idx="19">
                  <c:v>1.3504851092127219</c:v>
                </c:pt>
                <c:pt idx="20">
                  <c:v>1.3395497635679563</c:v>
                </c:pt>
                <c:pt idx="21">
                  <c:v>1.3688948655365174</c:v>
                </c:pt>
                <c:pt idx="22">
                  <c:v>1.3336978284767107</c:v>
                </c:pt>
                <c:pt idx="23">
                  <c:v>1.2894214370714203</c:v>
                </c:pt>
                <c:pt idx="24">
                  <c:v>1.1850725612490141</c:v>
                </c:pt>
                <c:pt idx="25">
                  <c:v>1.123913615159567</c:v>
                </c:pt>
                <c:pt idx="26">
                  <c:v>1.3110168770148951</c:v>
                </c:pt>
                <c:pt idx="27">
                  <c:v>1.3058695179702877</c:v>
                </c:pt>
                <c:pt idx="28">
                  <c:v>1.2152888721210315</c:v>
                </c:pt>
                <c:pt idx="29">
                  <c:v>1.1242320216417638</c:v>
                </c:pt>
                <c:pt idx="30">
                  <c:v>1.1457420208637334</c:v>
                </c:pt>
                <c:pt idx="31">
                  <c:v>1.0952929962625182</c:v>
                </c:pt>
                <c:pt idx="32">
                  <c:v>1.0221672025230413</c:v>
                </c:pt>
              </c:numCache>
            </c:numRef>
          </c:val>
          <c:extLst>
            <c:ext xmlns:c16="http://schemas.microsoft.com/office/drawing/2014/chart" uri="{C3380CC4-5D6E-409C-BE32-E72D297353CC}">
              <c16:uniqueId val="{00000005-DE6C-467E-AB1B-D49E7093164E}"/>
            </c:ext>
          </c:extLst>
        </c:ser>
        <c:ser>
          <c:idx val="6"/>
          <c:order val="6"/>
          <c:tx>
            <c:strRef>
              <c:f>'11.Household (per household)'!$W$19</c:f>
              <c:strCache>
                <c:ptCount val="1"/>
                <c:pt idx="0">
                  <c:v>ガソリン</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household)'!$AA$19:$BG$19</c:f>
              <c:numCache>
                <c:formatCode>#,##0_);[Red]\(#,##0\)</c:formatCode>
                <c:ptCount val="33"/>
                <c:pt idx="0">
                  <c:v>1020.5675926970843</c:v>
                </c:pt>
                <c:pt idx="1">
                  <c:v>986.32293219349935</c:v>
                </c:pt>
                <c:pt idx="2">
                  <c:v>1109.7494493133829</c:v>
                </c:pt>
                <c:pt idx="3">
                  <c:v>1155.4008108590317</c:v>
                </c:pt>
                <c:pt idx="4">
                  <c:v>1239.4054907413893</c:v>
                </c:pt>
                <c:pt idx="5">
                  <c:v>1219.3623831608488</c:v>
                </c:pt>
                <c:pt idx="6">
                  <c:v>1297.8870751753366</c:v>
                </c:pt>
                <c:pt idx="7">
                  <c:v>1179.5335120564134</c:v>
                </c:pt>
                <c:pt idx="8">
                  <c:v>1256.004881226502</c:v>
                </c:pt>
                <c:pt idx="9">
                  <c:v>1323.3056025813416</c:v>
                </c:pt>
                <c:pt idx="10">
                  <c:v>1371.029261166761</c:v>
                </c:pt>
                <c:pt idx="11">
                  <c:v>1353.9379712872319</c:v>
                </c:pt>
                <c:pt idx="12">
                  <c:v>1385.5149317398725</c:v>
                </c:pt>
                <c:pt idx="13">
                  <c:v>1417.2976134708651</c:v>
                </c:pt>
                <c:pt idx="14">
                  <c:v>1387.1394471122726</c:v>
                </c:pt>
                <c:pt idx="15">
                  <c:v>1351.8664718395503</c:v>
                </c:pt>
                <c:pt idx="16">
                  <c:v>1326.6757077942673</c:v>
                </c:pt>
                <c:pt idx="17">
                  <c:v>1304.5862585123079</c:v>
                </c:pt>
                <c:pt idx="18">
                  <c:v>1310.9718246254943</c:v>
                </c:pt>
                <c:pt idx="19">
                  <c:v>1240.537919490622</c:v>
                </c:pt>
                <c:pt idx="20">
                  <c:v>1228.8624778130186</c:v>
                </c:pt>
                <c:pt idx="21">
                  <c:v>1184.8478282480378</c:v>
                </c:pt>
                <c:pt idx="22">
                  <c:v>1185.8621899518014</c:v>
                </c:pt>
                <c:pt idx="23">
                  <c:v>1131.7968780486469</c:v>
                </c:pt>
                <c:pt idx="24">
                  <c:v>1052.93142895762</c:v>
                </c:pt>
                <c:pt idx="25">
                  <c:v>1044.5446951438823</c:v>
                </c:pt>
                <c:pt idx="26">
                  <c:v>991.06735619157826</c:v>
                </c:pt>
                <c:pt idx="27">
                  <c:v>1000.1123490808659</c:v>
                </c:pt>
                <c:pt idx="28">
                  <c:v>1013.3589223116165</c:v>
                </c:pt>
                <c:pt idx="29">
                  <c:v>997.02211575098374</c:v>
                </c:pt>
                <c:pt idx="30">
                  <c:v>849.35887516991124</c:v>
                </c:pt>
                <c:pt idx="31">
                  <c:v>863.9458938381855</c:v>
                </c:pt>
                <c:pt idx="32">
                  <c:v>916.81560350116615</c:v>
                </c:pt>
              </c:numCache>
            </c:numRef>
          </c:val>
          <c:extLst>
            <c:ext xmlns:c16="http://schemas.microsoft.com/office/drawing/2014/chart" uri="{C3380CC4-5D6E-409C-BE32-E72D297353CC}">
              <c16:uniqueId val="{00000006-DE6C-467E-AB1B-D49E7093164E}"/>
            </c:ext>
          </c:extLst>
        </c:ser>
        <c:ser>
          <c:idx val="7"/>
          <c:order val="7"/>
          <c:tx>
            <c:strRef>
              <c:f>'11.Household (per household)'!$W$20</c:f>
              <c:strCache>
                <c:ptCount val="1"/>
                <c:pt idx="0">
                  <c:v>軽油</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household)'!$AA$20:$BG$20</c:f>
              <c:numCache>
                <c:formatCode>#,##0_);[Red]\(#,##0\)</c:formatCode>
                <c:ptCount val="33"/>
                <c:pt idx="0">
                  <c:v>163.8074723099383</c:v>
                </c:pt>
                <c:pt idx="1">
                  <c:v>176.13472182357202</c:v>
                </c:pt>
                <c:pt idx="2">
                  <c:v>213.76244432254123</c:v>
                </c:pt>
                <c:pt idx="3">
                  <c:v>244.99189317670147</c:v>
                </c:pt>
                <c:pt idx="4">
                  <c:v>286.77594613288761</c:v>
                </c:pt>
                <c:pt idx="5">
                  <c:v>293.13904481052015</c:v>
                </c:pt>
                <c:pt idx="6">
                  <c:v>314.00981124663997</c:v>
                </c:pt>
                <c:pt idx="7">
                  <c:v>274.7636386830585</c:v>
                </c:pt>
                <c:pt idx="8">
                  <c:v>276.08478193055481</c:v>
                </c:pt>
                <c:pt idx="9">
                  <c:v>270.7109515727002</c:v>
                </c:pt>
                <c:pt idx="10">
                  <c:v>247.58026967236378</c:v>
                </c:pt>
                <c:pt idx="11">
                  <c:v>228.26559998134749</c:v>
                </c:pt>
                <c:pt idx="12">
                  <c:v>202.28727098355247</c:v>
                </c:pt>
                <c:pt idx="13">
                  <c:v>181.82504273379595</c:v>
                </c:pt>
                <c:pt idx="14">
                  <c:v>165.41105577915431</c:v>
                </c:pt>
                <c:pt idx="15">
                  <c:v>140.58053847400876</c:v>
                </c:pt>
                <c:pt idx="16">
                  <c:v>111.36718060800584</c:v>
                </c:pt>
                <c:pt idx="17">
                  <c:v>91.99992260102843</c:v>
                </c:pt>
                <c:pt idx="18">
                  <c:v>76.851516550308588</c:v>
                </c:pt>
                <c:pt idx="19">
                  <c:v>59.084157384371458</c:v>
                </c:pt>
                <c:pt idx="20">
                  <c:v>53.987927377357032</c:v>
                </c:pt>
                <c:pt idx="21">
                  <c:v>50.75757204167703</c:v>
                </c:pt>
                <c:pt idx="22">
                  <c:v>46.422628796846794</c:v>
                </c:pt>
                <c:pt idx="23">
                  <c:v>46.369413110807521</c:v>
                </c:pt>
                <c:pt idx="24">
                  <c:v>43.68860301871603</c:v>
                </c:pt>
                <c:pt idx="25">
                  <c:v>45.739592918967375</c:v>
                </c:pt>
                <c:pt idx="26">
                  <c:v>43.833411955450629</c:v>
                </c:pt>
                <c:pt idx="27">
                  <c:v>46.325391192072772</c:v>
                </c:pt>
                <c:pt idx="28">
                  <c:v>49.649149108354464</c:v>
                </c:pt>
                <c:pt idx="29">
                  <c:v>52.584796880733577</c:v>
                </c:pt>
                <c:pt idx="30">
                  <c:v>42.576170870350985</c:v>
                </c:pt>
                <c:pt idx="31">
                  <c:v>47.088777559479496</c:v>
                </c:pt>
                <c:pt idx="32">
                  <c:v>51.290303569295389</c:v>
                </c:pt>
              </c:numCache>
            </c:numRef>
          </c:val>
          <c:extLst>
            <c:ext xmlns:c16="http://schemas.microsoft.com/office/drawing/2014/chart" uri="{C3380CC4-5D6E-409C-BE32-E72D297353CC}">
              <c16:uniqueId val="{00000007-DE6C-467E-AB1B-D49E7093164E}"/>
            </c:ext>
          </c:extLst>
        </c:ser>
        <c:ser>
          <c:idx val="8"/>
          <c:order val="8"/>
          <c:tx>
            <c:strRef>
              <c:f>'11.Household (per household)'!$W$21</c:f>
              <c:strCache>
                <c:ptCount val="1"/>
                <c:pt idx="0">
                  <c:v>ごみ処理</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household)'!$AA$21:$BG$21</c:f>
              <c:numCache>
                <c:formatCode>#,##0_);[Red]\(#,##0\)</c:formatCode>
                <c:ptCount val="33"/>
                <c:pt idx="0">
                  <c:v>271.02855395487086</c:v>
                </c:pt>
                <c:pt idx="1">
                  <c:v>273.500381684682</c:v>
                </c:pt>
                <c:pt idx="2">
                  <c:v>273.72361312132563</c:v>
                </c:pt>
                <c:pt idx="3">
                  <c:v>270.9071532203323</c:v>
                </c:pt>
                <c:pt idx="4">
                  <c:v>278.43520856759295</c:v>
                </c:pt>
                <c:pt idx="5">
                  <c:v>281.09773829442372</c:v>
                </c:pt>
                <c:pt idx="6">
                  <c:v>286.01375045076918</c:v>
                </c:pt>
                <c:pt idx="7">
                  <c:v>288.13290450795938</c:v>
                </c:pt>
                <c:pt idx="8">
                  <c:v>286.52364122520157</c:v>
                </c:pt>
                <c:pt idx="9">
                  <c:v>290.16327600764373</c:v>
                </c:pt>
                <c:pt idx="10">
                  <c:v>297.3339101420014</c:v>
                </c:pt>
                <c:pt idx="11">
                  <c:v>299.43795252896211</c:v>
                </c:pt>
                <c:pt idx="12">
                  <c:v>301.8573303568096</c:v>
                </c:pt>
                <c:pt idx="13">
                  <c:v>302.47486100503369</c:v>
                </c:pt>
                <c:pt idx="14">
                  <c:v>284.30522002324159</c:v>
                </c:pt>
                <c:pt idx="15">
                  <c:v>259.98559599090038</c:v>
                </c:pt>
                <c:pt idx="16">
                  <c:v>234.69358157857181</c:v>
                </c:pt>
                <c:pt idx="17">
                  <c:v>226.4883570808833</c:v>
                </c:pt>
                <c:pt idx="18">
                  <c:v>218.80924666897991</c:v>
                </c:pt>
                <c:pt idx="19">
                  <c:v>180.49707342125006</c:v>
                </c:pt>
                <c:pt idx="20">
                  <c:v>173.80281429097377</c:v>
                </c:pt>
                <c:pt idx="21">
                  <c:v>188.73545933480426</c:v>
                </c:pt>
                <c:pt idx="22">
                  <c:v>187.45921748973439</c:v>
                </c:pt>
                <c:pt idx="23">
                  <c:v>173.83368902991967</c:v>
                </c:pt>
                <c:pt idx="24">
                  <c:v>153.12861851480201</c:v>
                </c:pt>
                <c:pt idx="25">
                  <c:v>148.11098034949319</c:v>
                </c:pt>
                <c:pt idx="26">
                  <c:v>146.93166038007971</c:v>
                </c:pt>
                <c:pt idx="27">
                  <c:v>151.21082301368259</c:v>
                </c:pt>
                <c:pt idx="28">
                  <c:v>150.81740032092279</c:v>
                </c:pt>
                <c:pt idx="29">
                  <c:v>156.42069772958828</c:v>
                </c:pt>
                <c:pt idx="30">
                  <c:v>160.34058002968237</c:v>
                </c:pt>
                <c:pt idx="31">
                  <c:v>155.23371375006477</c:v>
                </c:pt>
                <c:pt idx="32">
                  <c:v>148.25088902289698</c:v>
                </c:pt>
              </c:numCache>
            </c:numRef>
          </c:val>
          <c:extLst>
            <c:ext xmlns:c16="http://schemas.microsoft.com/office/drawing/2014/chart" uri="{C3380CC4-5D6E-409C-BE32-E72D297353CC}">
              <c16:uniqueId val="{00000008-DE6C-467E-AB1B-D49E7093164E}"/>
            </c:ext>
          </c:extLst>
        </c:ser>
        <c:ser>
          <c:idx val="9"/>
          <c:order val="9"/>
          <c:tx>
            <c:strRef>
              <c:f>'11.Household (per household)'!$W$22</c:f>
              <c:strCache>
                <c:ptCount val="1"/>
                <c:pt idx="0">
                  <c:v>水道</c:v>
                </c:pt>
              </c:strCache>
            </c:strRef>
          </c:tx>
          <c:spPr>
            <a:ln>
              <a:solidFill>
                <a:sysClr val="windowText" lastClr="000000"/>
              </a:solidFill>
            </a:ln>
          </c:spPr>
          <c:invertIfNegative val="0"/>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household)'!$AA$22:$BG$22</c:f>
              <c:numCache>
                <c:formatCode>#,##0.0_);[Red]\(#,##0.0\)</c:formatCode>
                <c:ptCount val="33"/>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99.270122252093969</c:v>
                </c:pt>
                <c:pt idx="24">
                  <c:v>98.224812286422065</c:v>
                </c:pt>
                <c:pt idx="25">
                  <c:v>86.321721759674716</c:v>
                </c:pt>
                <c:pt idx="26">
                  <c:v>79.510953964927893</c:v>
                </c:pt>
                <c:pt idx="27">
                  <c:v>80.168381038619529</c:v>
                </c:pt>
                <c:pt idx="28">
                  <c:v>84.508505356003468</c:v>
                </c:pt>
                <c:pt idx="29">
                  <c:v>77.823430712585036</c:v>
                </c:pt>
                <c:pt idx="30">
                  <c:v>64.763114978934283</c:v>
                </c:pt>
                <c:pt idx="31">
                  <c:v>57.859969959360228</c:v>
                </c:pt>
                <c:pt idx="32">
                  <c:v>71.353582256560927</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'11.Household (per household)'!$AA$12:$BG$12</c:f>
              <c:numCache>
                <c:formatCode>#,##0_);[Red]\(#,##0\)</c:formatCode>
                <c:ptCount val="33"/>
                <c:pt idx="0">
                  <c:v>4525.3137753801102</c:v>
                </c:pt>
                <c:pt idx="1">
                  <c:v>4525.3672186051926</c:v>
                </c:pt>
                <c:pt idx="2">
                  <c:v>4799.3385522633725</c:v>
                </c:pt>
                <c:pt idx="3">
                  <c:v>4838.8455944873749</c:v>
                </c:pt>
                <c:pt idx="4">
                  <c:v>5138.9135504794986</c:v>
                </c:pt>
                <c:pt idx="5">
                  <c:v>5139.1086787748327</c:v>
                </c:pt>
                <c:pt idx="6">
                  <c:v>5241.5658240424364</c:v>
                </c:pt>
                <c:pt idx="7">
                  <c:v>4932.8249836013701</c:v>
                </c:pt>
                <c:pt idx="8">
                  <c:v>4923.0711365589314</c:v>
                </c:pt>
                <c:pt idx="9">
                  <c:v>5098.6459515809402</c:v>
                </c:pt>
                <c:pt idx="10">
                  <c:v>5155.4653371950153</c:v>
                </c:pt>
                <c:pt idx="11">
                  <c:v>5027.1773082299605</c:v>
                </c:pt>
                <c:pt idx="12">
                  <c:v>5194.85167562894</c:v>
                </c:pt>
                <c:pt idx="13">
                  <c:v>5203.0582870303506</c:v>
                </c:pt>
                <c:pt idx="14">
                  <c:v>5108.2672717778159</c:v>
                </c:pt>
                <c:pt idx="15">
                  <c:v>5053.2438501478455</c:v>
                </c:pt>
                <c:pt idx="16">
                  <c:v>4773.895034599439</c:v>
                </c:pt>
                <c:pt idx="17">
                  <c:v>4919.8343903935474</c:v>
                </c:pt>
                <c:pt idx="18">
                  <c:v>4782.9464753959164</c:v>
                </c:pt>
                <c:pt idx="19">
                  <c:v>4554.9911940879174</c:v>
                </c:pt>
                <c:pt idx="20">
                  <c:v>4813.2387277332809</c:v>
                </c:pt>
                <c:pt idx="21">
                  <c:v>4993.0449687380114</c:v>
                </c:pt>
                <c:pt idx="22">
                  <c:v>5282.4910138791065</c:v>
                </c:pt>
                <c:pt idx="23">
                  <c:v>5195.3118942417723</c:v>
                </c:pt>
                <c:pt idx="24">
                  <c:v>4853.695111582846</c:v>
                </c:pt>
                <c:pt idx="25">
                  <c:v>4600.3063196351522</c:v>
                </c:pt>
                <c:pt idx="26">
                  <c:v>4404.4443395028266</c:v>
                </c:pt>
                <c:pt idx="27">
                  <c:v>4462.0149389897833</c:v>
                </c:pt>
                <c:pt idx="28">
                  <c:v>4036.3978648571142</c:v>
                </c:pt>
                <c:pt idx="29">
                  <c:v>3946.5221416225063</c:v>
                </c:pt>
                <c:pt idx="30">
                  <c:v>3939.2920303054298</c:v>
                </c:pt>
                <c:pt idx="31">
                  <c:v>3806.3752704025601</c:v>
                </c:pt>
                <c:pt idx="32">
                  <c:v>3811.2650559349781</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a:latin typeface="+mn-lt"/>
              </a:rPr>
              <a:t>家庭からの</a:t>
            </a:r>
            <a:r>
              <a:rPr lang="en-US" altLang="ja-JP" sz="1600">
                <a:latin typeface="+mn-lt"/>
              </a:rPr>
              <a:t>CO</a:t>
            </a:r>
            <a:r>
              <a:rPr lang="en-US" altLang="ja-JP" sz="1600" baseline="-25000">
                <a:latin typeface="+mn-lt"/>
              </a:rPr>
              <a:t>2</a:t>
            </a:r>
            <a:r>
              <a:rPr lang="ja-JP" altLang="ja-JP" sz="1600">
                <a:latin typeface="+mn-lt"/>
              </a:rPr>
              <a:t>排出量（燃料種別）</a:t>
            </a:r>
          </a:p>
        </c:rich>
      </c:tx>
      <c:layout>
        <c:manualLayout>
          <c:xMode val="edge"/>
          <c:yMode val="edge"/>
          <c:x val="0.22725293869713853"/>
          <c:y val="8.1503975532891598E-2"/>
        </c:manualLayout>
      </c:layout>
      <c:overlay val="0"/>
    </c:title>
    <c:autoTitleDeleted val="0"/>
    <c:plotArea>
      <c:layout>
        <c:manualLayout>
          <c:layoutTarget val="inner"/>
          <c:xMode val="edge"/>
          <c:yMode val="edge"/>
          <c:x val="0.18235732683931999"/>
          <c:y val="0.24892469302201467"/>
          <c:w val="0.67252020793331146"/>
          <c:h val="0.46079665194503783"/>
        </c:manualLayout>
      </c:layout>
      <c:doughnutChart>
        <c:varyColors val="1"/>
        <c:ser>
          <c:idx val="1"/>
          <c:order val="0"/>
          <c:tx>
            <c:v>世帯当たりCO2排出量</c:v>
          </c:tx>
          <c:spPr>
            <a:noFill/>
            <a:ln>
              <a:noFill/>
            </a:ln>
          </c:spPr>
          <c:dLbls>
            <c:dLbl>
              <c:idx val="0"/>
              <c:layout>
                <c:manualLayout>
                  <c:x val="7.0648561370639837E-2"/>
                  <c:y val="1.1780206138668444E-2"/>
                </c:manualLayout>
              </c:layout>
              <c:tx>
                <c:rich>
                  <a:bodyPr wrap="square" lIns="38100" tIns="19050" rIns="38100" bIns="19050" anchor="ctr" anchorCtr="0">
                    <a:noAutofit/>
                  </a:bodyPr>
                  <a:lstStyle/>
                  <a:p>
                    <a:pPr algn="l">
                      <a:defRPr sz="1200" b="0"/>
                    </a:pPr>
                    <a:fld id="{5391F2BC-3640-4F7A-B7CE-5BA6E9A5A969}" type="VALUE">
                      <a:rPr lang="en-US" altLang="ja-JP" sz="1200" b="0"/>
                      <a:pPr algn="l">
                        <a:defRPr sz="12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907850096248865"/>
                  <c:y val="2.6066562961220913E-2"/>
                </c:manualLayout>
              </c:layout>
              <c:tx>
                <c:rich>
                  <a:bodyPr wrap="square" lIns="38100" tIns="19050" rIns="38100" bIns="19050" anchor="ctr" anchorCtr="0">
                    <a:spAutoFit/>
                  </a:bodyPr>
                  <a:lstStyle/>
                  <a:p>
                    <a:pPr algn="l">
                      <a:defRPr sz="1200" b="1">
                        <a:solidFill>
                          <a:sysClr val="windowText" lastClr="000000"/>
                        </a:solidFill>
                      </a:defRPr>
                    </a:pPr>
                    <a:fld id="{D9A0223F-6EBD-4311-8284-331C0B075F5D}" type="VALUE">
                      <a:rPr lang="ja-JP" altLang="en-US" sz="1200" b="0">
                        <a:solidFill>
                          <a:sysClr val="windowText" lastClr="000000"/>
                        </a:solidFill>
                      </a:rPr>
                      <a:pPr algn="l">
                        <a:defRPr sz="12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sz="1200"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3810</c:v>
              </c:pt>
              <c:pt idx="1">
                <c:v>2022</c:v>
              </c:pt>
            </c:numLit>
          </c:val>
          <c:extLst>
            <c:ext xmlns:c16="http://schemas.microsoft.com/office/drawing/2014/chart" uri="{C3380CC4-5D6E-409C-BE32-E72D297353CC}">
              <c16:uniqueId val="{00000000-1216-4813-8149-C105A1D41FED}"/>
            </c:ext>
          </c:extLst>
        </c:ser>
        <c:ser>
          <c:idx val="0"/>
          <c:order val="1"/>
          <c:tx>
            <c:strRef>
              <c:f>'11.Household (per household)'!$BG$25</c:f>
              <c:strCache>
                <c:ptCount val="1"/>
                <c:pt idx="0">
                  <c:v>2022</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3919692783215473"/>
                  <c:y val="4.51886277952173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0.1506231442888587"/>
                  <c:y val="-9.526460618626729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'11.Household (per household)'!$BG$27:$BG$36</c:f>
              <c:numCache>
                <c:formatCode>0.0%</c:formatCode>
                <c:ptCount val="10"/>
                <c:pt idx="0">
                  <c:v>0</c:v>
                </c:pt>
                <c:pt idx="1">
                  <c:v>7.8402769954505985E-2</c:v>
                </c:pt>
                <c:pt idx="2">
                  <c:v>4.6942802500107413E-2</c:v>
                </c:pt>
                <c:pt idx="3">
                  <c:v>9.0795449279245988E-2</c:v>
                </c:pt>
                <c:pt idx="4">
                  <c:v>0.47195924730900746</c:v>
                </c:pt>
                <c:pt idx="5" formatCode="0.00%">
                  <c:v>2.6819630425107855E-4</c:v>
                </c:pt>
                <c:pt idx="6">
                  <c:v>0.24055414410852444</c:v>
                </c:pt>
                <c:pt idx="7">
                  <c:v>1.3457553546275954E-2</c:v>
                </c:pt>
                <c:pt idx="8">
                  <c:v>3.88980789441652E-2</c:v>
                </c:pt>
                <c:pt idx="9">
                  <c:v>1.8721758053916428E-2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(by purpose)</a:t>
            </a:r>
            <a:endParaRPr lang="ja-JP" altLang="ja-JP" sz="1600">
              <a:effectLst/>
              <a:latin typeface="+mn-lt"/>
              <a:cs typeface="Times New Roman" panose="02020603050405020304" pitchFamily="18" charset="0"/>
            </a:endParaRPr>
          </a:p>
        </c:rich>
      </c:tx>
      <c:layout>
        <c:manualLayout>
          <c:xMode val="edge"/>
          <c:yMode val="edge"/>
          <c:x val="0.17689822294022617"/>
          <c:y val="9.9611489633137831E-2"/>
        </c:manualLayout>
      </c:layout>
      <c:overlay val="0"/>
    </c:title>
    <c:autoTitleDeleted val="0"/>
    <c:plotArea>
      <c:layout>
        <c:manualLayout>
          <c:layoutTarget val="inner"/>
          <c:xMode val="edge"/>
          <c:yMode val="edge"/>
          <c:x val="0.12124013888888906"/>
          <c:y val="0.19592268742485225"/>
          <c:w val="0.72296416666666652"/>
          <c:h val="0.61614667712855153"/>
        </c:manualLayout>
      </c:layout>
      <c:barChart>
        <c:barDir val="col"/>
        <c:grouping val="stacked"/>
        <c:varyColors val="0"/>
        <c:ser>
          <c:idx val="0"/>
          <c:order val="0"/>
          <c:tx>
            <c:strRef>
              <c:f>'12.Household (per capita)'!$Z$41</c:f>
              <c:strCache>
                <c:ptCount val="1"/>
                <c:pt idx="0">
                  <c:v>Heating</c:v>
                </c:pt>
              </c:strCache>
            </c:strRef>
          </c:tx>
          <c:spPr>
            <a:solidFill>
              <a:srgbClr val="C0504D">
                <a:lumMod val="75000"/>
              </a:srgbClr>
            </a:solidFill>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capita)'!$AA$41:$BG$41</c:f>
              <c:numCache>
                <c:formatCode>#,##0_);[Red]\(#,##0\)</c:formatCode>
                <c:ptCount val="33"/>
                <c:pt idx="0">
                  <c:v>222.81592204028587</c:v>
                </c:pt>
                <c:pt idx="1">
                  <c:v>225.34541304403064</c:v>
                </c:pt>
                <c:pt idx="2">
                  <c:v>241.41793218510409</c:v>
                </c:pt>
                <c:pt idx="3">
                  <c:v>251.38488843343507</c:v>
                </c:pt>
                <c:pt idx="4">
                  <c:v>254.26585705089281</c:v>
                </c:pt>
                <c:pt idx="5">
                  <c:v>268.16048071566928</c:v>
                </c:pt>
                <c:pt idx="6">
                  <c:v>281.30813860196253</c:v>
                </c:pt>
                <c:pt idx="7">
                  <c:v>268.43861886678525</c:v>
                </c:pt>
                <c:pt idx="8">
                  <c:v>266.77437472338738</c:v>
                </c:pt>
                <c:pt idx="9">
                  <c:v>281.01651993370751</c:v>
                </c:pt>
                <c:pt idx="10">
                  <c:v>301.92977536604002</c:v>
                </c:pt>
                <c:pt idx="11">
                  <c:v>288.19424803274671</c:v>
                </c:pt>
                <c:pt idx="12">
                  <c:v>309.62159252937914</c:v>
                </c:pt>
                <c:pt idx="13">
                  <c:v>291.83918673501</c:v>
                </c:pt>
                <c:pt idx="14">
                  <c:v>305.64525720449836</c:v>
                </c:pt>
                <c:pt idx="15">
                  <c:v>322.76574397219787</c:v>
                </c:pt>
                <c:pt idx="16">
                  <c:v>299.37205348537736</c:v>
                </c:pt>
                <c:pt idx="17">
                  <c:v>307.31147584881751</c:v>
                </c:pt>
                <c:pt idx="18">
                  <c:v>294.20069209652883</c:v>
                </c:pt>
                <c:pt idx="19">
                  <c:v>294.19034079784848</c:v>
                </c:pt>
                <c:pt idx="20">
                  <c:v>322.94334622032466</c:v>
                </c:pt>
                <c:pt idx="21">
                  <c:v>335.09754547695917</c:v>
                </c:pt>
                <c:pt idx="22">
                  <c:v>353.80918290221939</c:v>
                </c:pt>
                <c:pt idx="23">
                  <c:v>350.36898998647951</c:v>
                </c:pt>
                <c:pt idx="24">
                  <c:v>333.58464037773416</c:v>
                </c:pt>
                <c:pt idx="25">
                  <c:v>316.59051468299185</c:v>
                </c:pt>
                <c:pt idx="26">
                  <c:v>315.86175862556092</c:v>
                </c:pt>
                <c:pt idx="27">
                  <c:v>331.68387926093703</c:v>
                </c:pt>
                <c:pt idx="28">
                  <c:v>285.19489605348434</c:v>
                </c:pt>
                <c:pt idx="29">
                  <c:v>283.40349232126613</c:v>
                </c:pt>
                <c:pt idx="30">
                  <c:v>304.20896184934998</c:v>
                </c:pt>
                <c:pt idx="31">
                  <c:v>312.32229561497746</c:v>
                </c:pt>
                <c:pt idx="32">
                  <c:v>309.98596024263719</c:v>
                </c:pt>
              </c:numCache>
            </c:numRef>
          </c:val>
          <c:extLst>
            <c:ext xmlns:c16="http://schemas.microsoft.com/office/drawing/2014/chart" uri="{C3380CC4-5D6E-409C-BE32-E72D297353CC}">
              <c16:uniqueId val="{00000000-A65F-4226-AC3B-747B466089ED}"/>
            </c:ext>
          </c:extLst>
        </c:ser>
        <c:ser>
          <c:idx val="1"/>
          <c:order val="1"/>
          <c:tx>
            <c:strRef>
              <c:f>'12.Household (per capita)'!$Z$42</c:f>
              <c:strCache>
                <c:ptCount val="1"/>
                <c:pt idx="0">
                  <c:v>Cooling</c:v>
                </c:pt>
              </c:strCache>
            </c:strRef>
          </c:tx>
          <c:spPr>
            <a:solidFill>
              <a:srgbClr val="4F81BD">
                <a:lumMod val="75000"/>
              </a:srgbClr>
            </a:solidFill>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capita)'!$AA$42:$BG$42</c:f>
              <c:numCache>
                <c:formatCode>#,##0.0_);[Red]\(#,##0.0\)</c:formatCode>
                <c:ptCount val="33"/>
                <c:pt idx="0">
                  <c:v>31.190763346404214</c:v>
                </c:pt>
                <c:pt idx="1">
                  <c:v>31.607531283693902</c:v>
                </c:pt>
                <c:pt idx="2">
                  <c:v>32.9863073589256</c:v>
                </c:pt>
                <c:pt idx="3">
                  <c:v>31.384330183429508</c:v>
                </c:pt>
                <c:pt idx="4">
                  <c:v>35.859713491447891</c:v>
                </c:pt>
                <c:pt idx="5">
                  <c:v>35.142059493307904</c:v>
                </c:pt>
                <c:pt idx="6">
                  <c:v>35.102846433952557</c:v>
                </c:pt>
                <c:pt idx="7">
                  <c:v>34.427347649568247</c:v>
                </c:pt>
                <c:pt idx="8">
                  <c:v>33.584206302010678</c:v>
                </c:pt>
                <c:pt idx="9">
                  <c:v>35.963950814364964</c:v>
                </c:pt>
                <c:pt idx="10">
                  <c:v>35.718235078533525</c:v>
                </c:pt>
                <c:pt idx="11">
                  <c:v>36.180959110542183</c:v>
                </c:pt>
                <c:pt idx="12">
                  <c:v>39.200714351275124</c:v>
                </c:pt>
                <c:pt idx="13">
                  <c:v>41.387829656204246</c:v>
                </c:pt>
                <c:pt idx="14">
                  <c:v>41.503754766351513</c:v>
                </c:pt>
                <c:pt idx="15">
                  <c:v>42.178275426469284</c:v>
                </c:pt>
                <c:pt idx="16">
                  <c:v>40.362829803828006</c:v>
                </c:pt>
                <c:pt idx="17">
                  <c:v>45.837488061206614</c:v>
                </c:pt>
                <c:pt idx="18">
                  <c:v>45.137838701047173</c:v>
                </c:pt>
                <c:pt idx="19">
                  <c:v>43.442782332765503</c:v>
                </c:pt>
                <c:pt idx="20">
                  <c:v>49.431353333764335</c:v>
                </c:pt>
                <c:pt idx="21">
                  <c:v>54.846115983915738</c:v>
                </c:pt>
                <c:pt idx="22">
                  <c:v>62.472147456250497</c:v>
                </c:pt>
                <c:pt idx="23">
                  <c:v>63.050836746342689</c:v>
                </c:pt>
                <c:pt idx="24">
                  <c:v>58.077122530857672</c:v>
                </c:pt>
                <c:pt idx="25">
                  <c:v>53.524103925474535</c:v>
                </c:pt>
                <c:pt idx="26">
                  <c:v>49.981580837636876</c:v>
                </c:pt>
                <c:pt idx="27">
                  <c:v>49.17116213397972</c:v>
                </c:pt>
                <c:pt idx="28">
                  <c:v>41.480063717191733</c:v>
                </c:pt>
                <c:pt idx="29">
                  <c:v>39.004474742691855</c:v>
                </c:pt>
                <c:pt idx="30">
                  <c:v>41.16416751725113</c:v>
                </c:pt>
                <c:pt idx="31">
                  <c:v>40.789416610218957</c:v>
                </c:pt>
                <c:pt idx="32">
                  <c:v>40.876349282303892</c:v>
                </c:pt>
              </c:numCache>
            </c:numRef>
          </c:val>
          <c:extLst>
            <c:ext xmlns:c16="http://schemas.microsoft.com/office/drawing/2014/chart" uri="{C3380CC4-5D6E-409C-BE32-E72D297353CC}">
              <c16:uniqueId val="{00000001-A65F-4226-AC3B-747B466089ED}"/>
            </c:ext>
          </c:extLst>
        </c:ser>
        <c:ser>
          <c:idx val="2"/>
          <c:order val="2"/>
          <c:tx>
            <c:strRef>
              <c:f>'12.Household (per capita)'!$Z$43</c:f>
              <c:strCache>
                <c:ptCount val="1"/>
                <c:pt idx="0">
                  <c:v>Hot Water</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capita)'!$AA$43:$BG$43</c:f>
              <c:numCache>
                <c:formatCode>#,##0_);[Red]\(#,##0\)</c:formatCode>
                <c:ptCount val="33"/>
                <c:pt idx="0">
                  <c:v>281.85841075401839</c:v>
                </c:pt>
                <c:pt idx="1">
                  <c:v>285.07374901666464</c:v>
                </c:pt>
                <c:pt idx="2">
                  <c:v>292.64472077684326</c:v>
                </c:pt>
                <c:pt idx="3">
                  <c:v>299.94176778895491</c:v>
                </c:pt>
                <c:pt idx="4">
                  <c:v>295.13771956746405</c:v>
                </c:pt>
                <c:pt idx="5">
                  <c:v>303.70771284754784</c:v>
                </c:pt>
                <c:pt idx="6">
                  <c:v>306.69280735172958</c:v>
                </c:pt>
                <c:pt idx="7">
                  <c:v>292.8399616208219</c:v>
                </c:pt>
                <c:pt idx="8">
                  <c:v>289.69974435323979</c:v>
                </c:pt>
                <c:pt idx="9">
                  <c:v>294.65614483888976</c:v>
                </c:pt>
                <c:pt idx="10">
                  <c:v>299.52945014822694</c:v>
                </c:pt>
                <c:pt idx="11">
                  <c:v>288.52401013685869</c:v>
                </c:pt>
                <c:pt idx="12">
                  <c:v>298.55094352470809</c:v>
                </c:pt>
                <c:pt idx="13">
                  <c:v>296.01501378510869</c:v>
                </c:pt>
                <c:pt idx="14">
                  <c:v>289.54102737267414</c:v>
                </c:pt>
                <c:pt idx="15">
                  <c:v>295.8045786141189</c:v>
                </c:pt>
                <c:pt idx="16">
                  <c:v>283.0533645169221</c:v>
                </c:pt>
                <c:pt idx="17">
                  <c:v>288.59064008376453</c:v>
                </c:pt>
                <c:pt idx="18">
                  <c:v>275.97142948252673</c:v>
                </c:pt>
                <c:pt idx="19">
                  <c:v>271.43829290472826</c:v>
                </c:pt>
                <c:pt idx="20">
                  <c:v>286.08156999848592</c:v>
                </c:pt>
                <c:pt idx="21">
                  <c:v>287.76372571940277</c:v>
                </c:pt>
                <c:pt idx="22">
                  <c:v>301.53036823356456</c:v>
                </c:pt>
                <c:pt idx="23">
                  <c:v>297.47925950157685</c:v>
                </c:pt>
                <c:pt idx="24">
                  <c:v>286.52532724179542</c:v>
                </c:pt>
                <c:pt idx="25">
                  <c:v>273.99899252478104</c:v>
                </c:pt>
                <c:pt idx="26">
                  <c:v>270.78491493066605</c:v>
                </c:pt>
                <c:pt idx="27">
                  <c:v>283.35253969116519</c:v>
                </c:pt>
                <c:pt idx="28">
                  <c:v>253.06554137993109</c:v>
                </c:pt>
                <c:pt idx="29">
                  <c:v>257.33137843050963</c:v>
                </c:pt>
                <c:pt idx="30">
                  <c:v>271.86469895856129</c:v>
                </c:pt>
                <c:pt idx="31">
                  <c:v>257.42384300540613</c:v>
                </c:pt>
                <c:pt idx="32">
                  <c:v>249.25027964679037</c:v>
                </c:pt>
              </c:numCache>
            </c:numRef>
          </c:val>
          <c:extLst>
            <c:ext xmlns:c16="http://schemas.microsoft.com/office/drawing/2014/chart" uri="{C3380CC4-5D6E-409C-BE32-E72D297353CC}">
              <c16:uniqueId val="{00000002-A65F-4226-AC3B-747B466089ED}"/>
            </c:ext>
          </c:extLst>
        </c:ser>
        <c:ser>
          <c:idx val="3"/>
          <c:order val="3"/>
          <c:tx>
            <c:strRef>
              <c:f>'12.Household (per capita)'!$Z$44</c:f>
              <c:strCache>
                <c:ptCount val="1"/>
                <c:pt idx="0">
                  <c:v>Cooking</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capita)'!$AA$44:$BG$44</c:f>
              <c:numCache>
                <c:formatCode>#,##0_);[Red]\(#,##0\)</c:formatCode>
                <c:ptCount val="33"/>
                <c:pt idx="0">
                  <c:v>80.805127351742854</c:v>
                </c:pt>
                <c:pt idx="1">
                  <c:v>82.825016266132337</c:v>
                </c:pt>
                <c:pt idx="2">
                  <c:v>84.880827989361308</c:v>
                </c:pt>
                <c:pt idx="3">
                  <c:v>86.883063639702343</c:v>
                </c:pt>
                <c:pt idx="4">
                  <c:v>87.968592067447375</c:v>
                </c:pt>
                <c:pt idx="5">
                  <c:v>89.818381766511024</c:v>
                </c:pt>
                <c:pt idx="6">
                  <c:v>90.519732003585887</c:v>
                </c:pt>
                <c:pt idx="7">
                  <c:v>87.739391830552648</c:v>
                </c:pt>
                <c:pt idx="8">
                  <c:v>87.881425933203715</c:v>
                </c:pt>
                <c:pt idx="9">
                  <c:v>89.621789093224663</c:v>
                </c:pt>
                <c:pt idx="10">
                  <c:v>89.779181545611237</c:v>
                </c:pt>
                <c:pt idx="11">
                  <c:v>87.864625406315213</c:v>
                </c:pt>
                <c:pt idx="12">
                  <c:v>90.603259063044149</c:v>
                </c:pt>
                <c:pt idx="13">
                  <c:v>93.688154932069168</c:v>
                </c:pt>
                <c:pt idx="14">
                  <c:v>89.791523058522401</c:v>
                </c:pt>
                <c:pt idx="15">
                  <c:v>90.43892711891327</c:v>
                </c:pt>
                <c:pt idx="16">
                  <c:v>88.403535672078831</c:v>
                </c:pt>
                <c:pt idx="17">
                  <c:v>92.550814652168299</c:v>
                </c:pt>
                <c:pt idx="18">
                  <c:v>89.348730699273816</c:v>
                </c:pt>
                <c:pt idx="19">
                  <c:v>87.403700256422681</c:v>
                </c:pt>
                <c:pt idx="20">
                  <c:v>93.305905389538083</c:v>
                </c:pt>
                <c:pt idx="21">
                  <c:v>96.109304792637559</c:v>
                </c:pt>
                <c:pt idx="22">
                  <c:v>105.46784950030062</c:v>
                </c:pt>
                <c:pt idx="23">
                  <c:v>107.02798144671871</c:v>
                </c:pt>
                <c:pt idx="24">
                  <c:v>103.96112360389728</c:v>
                </c:pt>
                <c:pt idx="25">
                  <c:v>101.09230078124745</c:v>
                </c:pt>
                <c:pt idx="26">
                  <c:v>99.670534459042599</c:v>
                </c:pt>
                <c:pt idx="27">
                  <c:v>104.90702863317034</c:v>
                </c:pt>
                <c:pt idx="28">
                  <c:v>95.15546341598143</c:v>
                </c:pt>
                <c:pt idx="29">
                  <c:v>98.132989631695878</c:v>
                </c:pt>
                <c:pt idx="30">
                  <c:v>105.3574851911971</c:v>
                </c:pt>
                <c:pt idx="31">
                  <c:v>100.1164951041677</c:v>
                </c:pt>
                <c:pt idx="32">
                  <c:v>97.545166424091263</c:v>
                </c:pt>
              </c:numCache>
            </c:numRef>
          </c:val>
          <c:extLst>
            <c:ext xmlns:c16="http://schemas.microsoft.com/office/drawing/2014/chart" uri="{C3380CC4-5D6E-409C-BE32-E72D297353CC}">
              <c16:uniqueId val="{00000003-A65F-4226-AC3B-747B466089ED}"/>
            </c:ext>
          </c:extLst>
        </c:ser>
        <c:ser>
          <c:idx val="4"/>
          <c:order val="4"/>
          <c:tx>
            <c:strRef>
              <c:f>'12.Household (per capita)'!$Z$45</c:f>
              <c:strCache>
                <c:ptCount val="1"/>
                <c:pt idx="0">
                  <c:v>Power etc.*</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capita)'!$AA$45:$BG$45</c:f>
              <c:numCache>
                <c:formatCode>#,##0_);[Red]\(#,##0\)</c:formatCode>
                <c:ptCount val="33"/>
                <c:pt idx="0">
                  <c:v>403.88411700646202</c:v>
                </c:pt>
                <c:pt idx="1">
                  <c:v>410.09225272721659</c:v>
                </c:pt>
                <c:pt idx="2">
                  <c:v>428.7925961051069</c:v>
                </c:pt>
                <c:pt idx="3">
                  <c:v>408.70863859564349</c:v>
                </c:pt>
                <c:pt idx="4">
                  <c:v>467.80207933668112</c:v>
                </c:pt>
                <c:pt idx="5">
                  <c:v>459.20431199536307</c:v>
                </c:pt>
                <c:pt idx="6">
                  <c:v>459.42582318779199</c:v>
                </c:pt>
                <c:pt idx="7">
                  <c:v>451.27739486596215</c:v>
                </c:pt>
                <c:pt idx="8">
                  <c:v>440.87580402797869</c:v>
                </c:pt>
                <c:pt idx="9">
                  <c:v>472.78687768981524</c:v>
                </c:pt>
                <c:pt idx="10">
                  <c:v>470.19920910634391</c:v>
                </c:pt>
                <c:pt idx="11">
                  <c:v>474.19505983097349</c:v>
                </c:pt>
                <c:pt idx="12">
                  <c:v>511.51425674006305</c:v>
                </c:pt>
                <c:pt idx="13">
                  <c:v>537.68134627200584</c:v>
                </c:pt>
                <c:pt idx="14">
                  <c:v>536.82160149076242</c:v>
                </c:pt>
                <c:pt idx="15">
                  <c:v>543.15451481393029</c:v>
                </c:pt>
                <c:pt idx="16">
                  <c:v>517.49939188754706</c:v>
                </c:pt>
                <c:pt idx="17">
                  <c:v>585.11922751791292</c:v>
                </c:pt>
                <c:pt idx="18">
                  <c:v>573.66886929096188</c:v>
                </c:pt>
                <c:pt idx="19">
                  <c:v>549.71392478471455</c:v>
                </c:pt>
                <c:pt idx="20">
                  <c:v>622.7615481343023</c:v>
                </c:pt>
                <c:pt idx="21">
                  <c:v>699.65572095190589</c:v>
                </c:pt>
                <c:pt idx="22">
                  <c:v>807.44633273493707</c:v>
                </c:pt>
                <c:pt idx="23">
                  <c:v>826.22331173115583</c:v>
                </c:pt>
                <c:pt idx="24">
                  <c:v>772.1561733954959</c:v>
                </c:pt>
                <c:pt idx="25">
                  <c:v>722.57540299390621</c:v>
                </c:pt>
                <c:pt idx="26">
                  <c:v>685.72014977246602</c:v>
                </c:pt>
                <c:pt idx="27">
                  <c:v>686.20318987443511</c:v>
                </c:pt>
                <c:pt idx="28">
                  <c:v>589.42158833258304</c:v>
                </c:pt>
                <c:pt idx="29">
                  <c:v>564.97090699630076</c:v>
                </c:pt>
                <c:pt idx="30">
                  <c:v>608.53271980528928</c:v>
                </c:pt>
                <c:pt idx="31">
                  <c:v>566.56713228749163</c:v>
                </c:pt>
                <c:pt idx="32">
                  <c:v>567.77463165419999</c:v>
                </c:pt>
              </c:numCache>
            </c:numRef>
          </c:val>
          <c:extLst>
            <c:ext xmlns:c16="http://schemas.microsoft.com/office/drawing/2014/chart" uri="{C3380CC4-5D6E-409C-BE32-E72D297353CC}">
              <c16:uniqueId val="{00000004-A65F-4226-AC3B-747B466089ED}"/>
            </c:ext>
          </c:extLst>
        </c:ser>
        <c:ser>
          <c:idx val="5"/>
          <c:order val="5"/>
          <c:tx>
            <c:strRef>
              <c:f>'12.Household (per capita)'!$Z$46</c:f>
              <c:strCache>
                <c:ptCount val="1"/>
                <c:pt idx="0">
                  <c:v>Car</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capita)'!$AA$46:$BG$46</c:f>
              <c:numCache>
                <c:formatCode>#,##0_);[Red]\(#,##0\)</c:formatCode>
                <c:ptCount val="33"/>
                <c:pt idx="0">
                  <c:v>400.48095751189169</c:v>
                </c:pt>
                <c:pt idx="1">
                  <c:v>397.70507903091408</c:v>
                </c:pt>
                <c:pt idx="2">
                  <c:v>457.6901475081948</c:v>
                </c:pt>
                <c:pt idx="3">
                  <c:v>489.43738456490263</c:v>
                </c:pt>
                <c:pt idx="4">
                  <c:v>538.95148368251114</c:v>
                </c:pt>
                <c:pt idx="5">
                  <c:v>539.99277319287057</c:v>
                </c:pt>
                <c:pt idx="6">
                  <c:v>582.70257507677991</c:v>
                </c:pt>
                <c:pt idx="7">
                  <c:v>532.08063690530889</c:v>
                </c:pt>
                <c:pt idx="8">
                  <c:v>567.07998663645049</c:v>
                </c:pt>
                <c:pt idx="9">
                  <c:v>596.74669461195117</c:v>
                </c:pt>
                <c:pt idx="10">
                  <c:v>612.30908477563946</c:v>
                </c:pt>
                <c:pt idx="11">
                  <c:v>604.44000325495324</c:v>
                </c:pt>
                <c:pt idx="12">
                  <c:v>613.52926954879956</c:v>
                </c:pt>
                <c:pt idx="13">
                  <c:v>624.12207915746535</c:v>
                </c:pt>
                <c:pt idx="14">
                  <c:v>612.11801821207655</c:v>
                </c:pt>
                <c:pt idx="15">
                  <c:v>596.9181217775855</c:v>
                </c:pt>
                <c:pt idx="16">
                  <c:v>581.43080127602911</c:v>
                </c:pt>
                <c:pt idx="17">
                  <c:v>570.76066441194882</c:v>
                </c:pt>
                <c:pt idx="18">
                  <c:v>572.94469134062444</c:v>
                </c:pt>
                <c:pt idx="19">
                  <c:v>541.67297443988195</c:v>
                </c:pt>
                <c:pt idx="20">
                  <c:v>538.79063017233273</c:v>
                </c:pt>
                <c:pt idx="21">
                  <c:v>523.6044014255499</c:v>
                </c:pt>
                <c:pt idx="22">
                  <c:v>536.49276149949242</c:v>
                </c:pt>
                <c:pt idx="23">
                  <c:v>517.37738581414999</c:v>
                </c:pt>
                <c:pt idx="24">
                  <c:v>486.19984627644948</c:v>
                </c:pt>
                <c:pt idx="25">
                  <c:v>488.55297321998137</c:v>
                </c:pt>
                <c:pt idx="26">
                  <c:v>468.21547001869624</c:v>
                </c:pt>
                <c:pt idx="27">
                  <c:v>478.26783137781689</c:v>
                </c:pt>
                <c:pt idx="28">
                  <c:v>490.85040330054676</c:v>
                </c:pt>
                <c:pt idx="29">
                  <c:v>489.9203878318188</c:v>
                </c:pt>
                <c:pt idx="30">
                  <c:v>420.68504205693961</c:v>
                </c:pt>
                <c:pt idx="31">
                  <c:v>433.81202219218073</c:v>
                </c:pt>
                <c:pt idx="32">
                  <c:v>466.95141502546591</c:v>
                </c:pt>
              </c:numCache>
            </c:numRef>
          </c:val>
          <c:extLst>
            <c:ext xmlns:c16="http://schemas.microsoft.com/office/drawing/2014/chart" uri="{C3380CC4-5D6E-409C-BE32-E72D297353CC}">
              <c16:uniqueId val="{00000005-A65F-4226-AC3B-747B466089ED}"/>
            </c:ext>
          </c:extLst>
        </c:ser>
        <c:ser>
          <c:idx val="6"/>
          <c:order val="6"/>
          <c:tx>
            <c:strRef>
              <c:f>'12.Household (per capita)'!$Z$47</c:f>
              <c:strCache>
                <c:ptCount val="1"/>
                <c:pt idx="0">
                  <c:v>Municipal Solid Waste</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capita)'!$AA$47:$BG$47</c:f>
              <c:numCache>
                <c:formatCode>#,##0.0_);[Red]\(#,##0.0\)</c:formatCode>
                <c:ptCount val="33"/>
                <c:pt idx="0">
                  <c:v>91.644765250327623</c:v>
                </c:pt>
                <c:pt idx="1">
                  <c:v>93.571142602063532</c:v>
                </c:pt>
                <c:pt idx="2">
                  <c:v>94.657706869416444</c:v>
                </c:pt>
                <c:pt idx="3">
                  <c:v>94.682076070498795</c:v>
                </c:pt>
                <c:pt idx="4">
                  <c:v>98.325838030301952</c:v>
                </c:pt>
                <c:pt idx="5">
                  <c:v>100.3574240874852</c:v>
                </c:pt>
                <c:pt idx="6">
                  <c:v>103.39429916325351</c:v>
                </c:pt>
                <c:pt idx="7">
                  <c:v>105.41857918515313</c:v>
                </c:pt>
                <c:pt idx="8">
                  <c:v>106.05242404821196</c:v>
                </c:pt>
                <c:pt idx="9">
                  <c:v>108.62746400223612</c:v>
                </c:pt>
                <c:pt idx="10">
                  <c:v>112.47941577202184</c:v>
                </c:pt>
                <c:pt idx="11">
                  <c:v>114.39253474579532</c:v>
                </c:pt>
                <c:pt idx="12">
                  <c:v>116.63814742422502</c:v>
                </c:pt>
                <c:pt idx="13">
                  <c:v>118.05300763568577</c:v>
                </c:pt>
                <c:pt idx="14">
                  <c:v>112.09190781483078</c:v>
                </c:pt>
                <c:pt idx="15">
                  <c:v>103.98366747741977</c:v>
                </c:pt>
                <c:pt idx="16">
                  <c:v>94.891521172348916</c:v>
                </c:pt>
                <c:pt idx="17">
                  <c:v>92.561881906924768</c:v>
                </c:pt>
                <c:pt idx="18">
                  <c:v>90.332531941003396</c:v>
                </c:pt>
                <c:pt idx="19">
                  <c:v>75.229859801147811</c:v>
                </c:pt>
                <c:pt idx="20">
                  <c:v>72.996295950549253</c:v>
                </c:pt>
                <c:pt idx="21">
                  <c:v>79.979188493029611</c:v>
                </c:pt>
                <c:pt idx="22">
                  <c:v>81.613042479682733</c:v>
                </c:pt>
                <c:pt idx="23">
                  <c:v>76.33694858831899</c:v>
                </c:pt>
                <c:pt idx="24">
                  <c:v>67.891437883225166</c:v>
                </c:pt>
                <c:pt idx="25">
                  <c:v>66.368066208526258</c:v>
                </c:pt>
                <c:pt idx="26">
                  <c:v>66.47562601452492</c:v>
                </c:pt>
                <c:pt idx="27">
                  <c:v>69.109961940732433</c:v>
                </c:pt>
                <c:pt idx="28">
                  <c:v>69.640846351596338</c:v>
                </c:pt>
                <c:pt idx="29">
                  <c:v>73.011798964297199</c:v>
                </c:pt>
                <c:pt idx="30">
                  <c:v>75.625331634492355</c:v>
                </c:pt>
                <c:pt idx="31">
                  <c:v>73.91842856101681</c:v>
                </c:pt>
                <c:pt idx="32">
                  <c:v>71.506600571735376</c:v>
                </c:pt>
              </c:numCache>
            </c:numRef>
          </c:val>
          <c:extLst>
            <c:ext xmlns:c16="http://schemas.microsoft.com/office/drawing/2014/chart" uri="{C3380CC4-5D6E-409C-BE32-E72D297353CC}">
              <c16:uniqueId val="{00000006-A65F-4226-AC3B-747B466089ED}"/>
            </c:ext>
          </c:extLst>
        </c:ser>
        <c:ser>
          <c:idx val="7"/>
          <c:order val="7"/>
          <c:tx>
            <c:strRef>
              <c:f>'12.Household (per capita)'!$Z$48</c:f>
              <c:strCache>
                <c:ptCount val="1"/>
                <c:pt idx="0">
                  <c:v>Water and Wastewater</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capita)'!$AA$48:$BG$48</c:f>
              <c:numCache>
                <c:formatCode>#,##0.0_);[Red]\(#,##0.0\)</c:formatCode>
                <c:ptCount val="33"/>
                <c:pt idx="0">
                  <c:v>17.495678656597232</c:v>
                </c:pt>
                <c:pt idx="1">
                  <c:v>22.018172153399338</c:v>
                </c:pt>
                <c:pt idx="2">
                  <c:v>26.612594802677791</c:v>
                </c:pt>
                <c:pt idx="3">
                  <c:v>28.754850756468876</c:v>
                </c:pt>
                <c:pt idx="4">
                  <c:v>36.430408442277873</c:v>
                </c:pt>
                <c:pt idx="5">
                  <c:v>38.379782977107595</c:v>
                </c:pt>
                <c:pt idx="6">
                  <c:v>35.6858414674019</c:v>
                </c:pt>
                <c:pt idx="7">
                  <c:v>32.540361075434156</c:v>
                </c:pt>
                <c:pt idx="8">
                  <c:v>30.25290215273732</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25.172060322258808</c:v>
                </c:pt>
                <c:pt idx="17">
                  <c:v>27.919196906807269</c:v>
                </c:pt>
                <c:pt idx="18">
                  <c:v>32.9720309024786</c:v>
                </c:pt>
                <c:pt idx="19">
                  <c:v>35.395132984055202</c:v>
                </c:pt>
                <c:pt idx="20">
                  <c:v>35.225078421601957</c:v>
                </c:pt>
                <c:pt idx="21">
                  <c:v>38.813935515496603</c:v>
                </c:pt>
                <c:pt idx="22">
                  <c:v>50.976077582546225</c:v>
                </c:pt>
                <c:pt idx="23">
                  <c:v>43.593265845091409</c:v>
                </c:pt>
                <c:pt idx="24">
                  <c:v>43.549166750240488</c:v>
                </c:pt>
                <c:pt idx="25">
                  <c:v>38.680493042862217</c:v>
                </c:pt>
                <c:pt idx="26">
                  <c:v>35.972780993273538</c:v>
                </c:pt>
                <c:pt idx="27">
                  <c:v>36.640457686866746</c:v>
                </c:pt>
                <c:pt idx="28">
                  <c:v>39.022313236916595</c:v>
                </c:pt>
                <c:pt idx="29">
                  <c:v>36.325299403292242</c:v>
                </c:pt>
                <c:pt idx="30">
                  <c:v>30.545804730517951</c:v>
                </c:pt>
                <c:pt idx="31">
                  <c:v>27.551476755040675</c:v>
                </c:pt>
                <c:pt idx="32">
                  <c:v>34.416333955301518</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'12.Household (per capita)'!$Y$40</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capita)'!$AA$40:$BG$40</c:f>
              <c:numCache>
                <c:formatCode>#,##0_);[Red]\(#,##0\)</c:formatCode>
                <c:ptCount val="33"/>
                <c:pt idx="0">
                  <c:v>1530.1757419177297</c:v>
                </c:pt>
                <c:pt idx="1">
                  <c:v>1548.2383561241147</c:v>
                </c:pt>
                <c:pt idx="2">
                  <c:v>1659.6828335956302</c:v>
                </c:pt>
                <c:pt idx="3">
                  <c:v>1691.1770000330357</c:v>
                </c:pt>
                <c:pt idx="4">
                  <c:v>1814.7416916690236</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2021.0920770183022</c:v>
                </c:pt>
                <c:pt idx="16">
                  <c:v>1930.1855581363902</c:v>
                </c:pt>
                <c:pt idx="17">
                  <c:v>2010.6513893895503</c:v>
                </c:pt>
                <c:pt idx="18">
                  <c:v>1974.576814454445</c:v>
                </c:pt>
                <c:pt idx="19">
                  <c:v>1898.4870083015642</c:v>
                </c:pt>
                <c:pt idx="20">
                  <c:v>2021.535727620899</c:v>
                </c:pt>
                <c:pt idx="21">
                  <c:v>2115.8699383588978</c:v>
                </c:pt>
                <c:pt idx="22">
                  <c:v>2299.807762388994</c:v>
                </c:pt>
                <c:pt idx="23">
                  <c:v>2281.4579796598346</c:v>
                </c:pt>
                <c:pt idx="24">
                  <c:v>2151.9448380596955</c:v>
                </c:pt>
                <c:pt idx="25">
                  <c:v>2061.3828473797707</c:v>
                </c:pt>
                <c:pt idx="26">
                  <c:v>1992.6828156518675</c:v>
                </c:pt>
                <c:pt idx="27">
                  <c:v>2039.3360505991036</c:v>
                </c:pt>
                <c:pt idx="28">
                  <c:v>1863.8311157882313</c:v>
                </c:pt>
                <c:pt idx="29">
                  <c:v>1842.1007283218723</c:v>
                </c:pt>
                <c:pt idx="30">
                  <c:v>1857.984211743599</c:v>
                </c:pt>
                <c:pt idx="31">
                  <c:v>1812.5011101304999</c:v>
                </c:pt>
                <c:pt idx="32">
                  <c:v>1838.3067368025256</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5008410945967904"/>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ja-JP" altLang="en-US" sz="1600" b="1" i="0" baseline="0">
                <a:solidFill>
                  <a:sysClr val="windowText" lastClr="000000"/>
                </a:solidFill>
                <a:latin typeface="+mn-ea"/>
                <a:ea typeface="+mn-ea"/>
              </a:rPr>
              <a:t>各</a:t>
            </a:r>
            <a:r>
              <a:rPr lang="ja-JP" altLang="ja-JP" sz="1600" b="1" i="0" baseline="0">
                <a:solidFill>
                  <a:sysClr val="windowText" lastClr="000000"/>
                </a:solidFill>
                <a:latin typeface="+mn-ea"/>
                <a:ea typeface="+mn-ea"/>
              </a:rPr>
              <a:t>温室効果ガス</a:t>
            </a:r>
            <a:r>
              <a:rPr lang="ja-JP" altLang="en-US" sz="1600" b="1" i="0" baseline="0">
                <a:solidFill>
                  <a:sysClr val="windowText" lastClr="000000"/>
                </a:solidFill>
                <a:latin typeface="+mn-ea"/>
                <a:ea typeface="+mn-ea"/>
              </a:rPr>
              <a:t>の</a:t>
            </a:r>
            <a:r>
              <a:rPr lang="ja-JP" altLang="ja-JP" sz="1600" b="1" i="0" baseline="0">
                <a:solidFill>
                  <a:sysClr val="windowText" lastClr="000000"/>
                </a:solidFill>
                <a:latin typeface="+mn-ea"/>
                <a:ea typeface="+mn-ea"/>
              </a:rPr>
              <a:t>排出量の推移</a:t>
            </a:r>
            <a:endParaRPr lang="en-US" altLang="ja-JP" sz="1600" b="1" i="0" baseline="0">
              <a:solidFill>
                <a:sysClr val="windowText" lastClr="000000"/>
              </a:solidFill>
              <a:latin typeface="+mn-ea"/>
              <a:ea typeface="+mn-ea"/>
            </a:endParaRPr>
          </a:p>
        </c:rich>
      </c:tx>
      <c:layout>
        <c:manualLayout>
          <c:xMode val="edge"/>
          <c:yMode val="edge"/>
          <c:x val="0.31720100535108103"/>
          <c:y val="2.1484374999999997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653371847247879"/>
          <c:y val="0.1867417848736373"/>
          <c:w val="0.71908809590621359"/>
          <c:h val="0.61638740740740761"/>
        </c:manualLayout>
      </c:layout>
      <c:barChart>
        <c:barDir val="col"/>
        <c:grouping val="stacked"/>
        <c:varyColors val="0"/>
        <c:ser>
          <c:idx val="0"/>
          <c:order val="1"/>
          <c:tx>
            <c:v>CO₂</c:v>
          </c:tx>
          <c:spPr>
            <a:solidFill>
              <a:schemeClr val="accent1"/>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'1.Summary'!$AA$5:$BG$5</c:f>
              <c:numCache>
                <c:formatCode>#,##0_ </c:formatCode>
                <c:ptCount val="33"/>
                <c:pt idx="0">
                  <c:v>1162.8635535451144</c:v>
                </c:pt>
                <c:pt idx="1">
                  <c:v>1174.3817123911344</c:v>
                </c:pt>
                <c:pt idx="2">
                  <c:v>1183.886181934432</c:v>
                </c:pt>
                <c:pt idx="3">
                  <c:v>1176.6633435552017</c:v>
                </c:pt>
                <c:pt idx="4">
                  <c:v>1231.6786615931549</c:v>
                </c:pt>
                <c:pt idx="5">
                  <c:v>1243.9190681113812</c:v>
                </c:pt>
                <c:pt idx="6">
                  <c:v>1256.4651473704346</c:v>
                </c:pt>
                <c:pt idx="7">
                  <c:v>1249.0058232648578</c:v>
                </c:pt>
                <c:pt idx="8">
                  <c:v>1208.7787561069952</c:v>
                </c:pt>
                <c:pt idx="9">
                  <c:v>1245.4046238596511</c:v>
                </c:pt>
                <c:pt idx="10">
                  <c:v>1268.193085807033</c:v>
                </c:pt>
                <c:pt idx="11">
                  <c:v>1253.1586766645182</c:v>
                </c:pt>
                <c:pt idx="12">
                  <c:v>1282.5431776637167</c:v>
                </c:pt>
                <c:pt idx="13">
                  <c:v>1290.9038068442221</c:v>
                </c:pt>
                <c:pt idx="14">
                  <c:v>1286.218223803043</c:v>
                </c:pt>
                <c:pt idx="15">
                  <c:v>1293.5842614526675</c:v>
                </c:pt>
                <c:pt idx="16">
                  <c:v>1270.4421258507589</c:v>
                </c:pt>
                <c:pt idx="17">
                  <c:v>1306.0184933905634</c:v>
                </c:pt>
                <c:pt idx="18">
                  <c:v>1234.9042634428774</c:v>
                </c:pt>
                <c:pt idx="19">
                  <c:v>1165.8792587906871</c:v>
                </c:pt>
                <c:pt idx="20">
                  <c:v>1217.226911184453</c:v>
                </c:pt>
                <c:pt idx="21">
                  <c:v>1267.1572700494989</c:v>
                </c:pt>
                <c:pt idx="22">
                  <c:v>1308.2529592239512</c:v>
                </c:pt>
                <c:pt idx="23">
                  <c:v>1317.6089086754052</c:v>
                </c:pt>
                <c:pt idx="24">
                  <c:v>1265.9835091145571</c:v>
                </c:pt>
                <c:pt idx="25">
                  <c:v>1225.3893002665143</c:v>
                </c:pt>
                <c:pt idx="26">
                  <c:v>1205.3343611538562</c:v>
                </c:pt>
                <c:pt idx="27">
                  <c:v>1189.645314526791</c:v>
                </c:pt>
                <c:pt idx="28">
                  <c:v>1144.5718112697843</c:v>
                </c:pt>
                <c:pt idx="29">
                  <c:v>1107.4769202145196</c:v>
                </c:pt>
                <c:pt idx="30">
                  <c:v>1042.3509609507512</c:v>
                </c:pt>
                <c:pt idx="31">
                  <c:v>1063.6993937659765</c:v>
                </c:pt>
                <c:pt idx="32">
                  <c:v>1036.6817070743657</c:v>
                </c:pt>
              </c:numCache>
            </c:numRef>
          </c:val>
          <c:extLst>
            <c:ext xmlns:c16="http://schemas.microsoft.com/office/drawing/2014/chart" uri="{C3380CC4-5D6E-409C-BE32-E72D297353CC}">
              <c16:uniqueId val="{00000000-1115-4688-B43D-F38E4A3F87EF}"/>
            </c:ext>
          </c:extLst>
        </c:ser>
        <c:ser>
          <c:idx val="1"/>
          <c:order val="2"/>
          <c:tx>
            <c:v>CH₄</c:v>
          </c:tx>
          <c:spPr>
            <a:solidFill>
              <a:schemeClr val="accent6">
                <a:lumMod val="75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'1.Summary'!$AA$8:$BG$8</c:f>
              <c:numCache>
                <c:formatCode>#,##0.0_ </c:formatCode>
                <c:ptCount val="33"/>
                <c:pt idx="0">
                  <c:v>49.814955605095797</c:v>
                </c:pt>
                <c:pt idx="1">
                  <c:v>49.0866139522183</c:v>
                </c:pt>
                <c:pt idx="2">
                  <c:v>49.01592217861068</c:v>
                </c:pt>
                <c:pt idx="3">
                  <c:v>48.013990608285511</c:v>
                </c:pt>
                <c:pt idx="4">
                  <c:v>48.055427717059629</c:v>
                </c:pt>
                <c:pt idx="5">
                  <c:v>46.726223281081317</c:v>
                </c:pt>
                <c:pt idx="6">
                  <c:v>45.309015395680227</c:v>
                </c:pt>
                <c:pt idx="7">
                  <c:v>44.782237334382152</c:v>
                </c:pt>
                <c:pt idx="8">
                  <c:v>42.889680231789256</c:v>
                </c:pt>
                <c:pt idx="9">
                  <c:v>42.46173265401751</c:v>
                </c:pt>
                <c:pt idx="10">
                  <c:v>41.738656354831029</c:v>
                </c:pt>
                <c:pt idx="11">
                  <c:v>40.428861649582771</c:v>
                </c:pt>
                <c:pt idx="12">
                  <c:v>39.510105831800686</c:v>
                </c:pt>
                <c:pt idx="13">
                  <c:v>38.501188425600901</c:v>
                </c:pt>
                <c:pt idx="14">
                  <c:v>38.158530821535926</c:v>
                </c:pt>
                <c:pt idx="15">
                  <c:v>38.150964602592651</c:v>
                </c:pt>
                <c:pt idx="16">
                  <c:v>37.518530089228392</c:v>
                </c:pt>
                <c:pt idx="17">
                  <c:v>36.834898261808675</c:v>
                </c:pt>
                <c:pt idx="18">
                  <c:v>35.943757864258735</c:v>
                </c:pt>
                <c:pt idx="19">
                  <c:v>35.336935330947206</c:v>
                </c:pt>
                <c:pt idx="20">
                  <c:v>34.830532752812871</c:v>
                </c:pt>
                <c:pt idx="21">
                  <c:v>33.469478691642649</c:v>
                </c:pt>
                <c:pt idx="22">
                  <c:v>32.732272843632884</c:v>
                </c:pt>
                <c:pt idx="23">
                  <c:v>32.660545588201032</c:v>
                </c:pt>
                <c:pt idx="24">
                  <c:v>32.097900562161222</c:v>
                </c:pt>
                <c:pt idx="25">
                  <c:v>31.682522171618857</c:v>
                </c:pt>
                <c:pt idx="26">
                  <c:v>31.63888496067143</c:v>
                </c:pt>
                <c:pt idx="27">
                  <c:v>31.433684346560849</c:v>
                </c:pt>
                <c:pt idx="28">
                  <c:v>30.926280621405425</c:v>
                </c:pt>
                <c:pt idx="29">
                  <c:v>30.639077969132178</c:v>
                </c:pt>
                <c:pt idx="30">
                  <c:v>30.404002455396775</c:v>
                </c:pt>
                <c:pt idx="31">
                  <c:v>30.377577259483981</c:v>
                </c:pt>
                <c:pt idx="32">
                  <c:v>29.866973521543581</c:v>
                </c:pt>
              </c:numCache>
            </c:numRef>
          </c:val>
          <c:extLst>
            <c:ext xmlns:c16="http://schemas.microsoft.com/office/drawing/2014/chart" uri="{C3380CC4-5D6E-409C-BE32-E72D297353CC}">
              <c16:uniqueId val="{00000001-1115-4688-B43D-F38E4A3F87EF}"/>
            </c:ext>
          </c:extLst>
        </c:ser>
        <c:ser>
          <c:idx val="2"/>
          <c:order val="3"/>
          <c:tx>
            <c:v>N₂O</c:v>
          </c:tx>
          <c:spPr>
            <a:solidFill>
              <a:schemeClr val="tx2">
                <a:lumMod val="40000"/>
                <a:lumOff val="60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'1.Summary'!$AA$9:$BG$9</c:f>
              <c:numCache>
                <c:formatCode>#,##0.0_ </c:formatCode>
                <c:ptCount val="33"/>
                <c:pt idx="0">
                  <c:v>28.877649075383765</c:v>
                </c:pt>
                <c:pt idx="1">
                  <c:v>28.579410656502787</c:v>
                </c:pt>
                <c:pt idx="2">
                  <c:v>28.677072788709481</c:v>
                </c:pt>
                <c:pt idx="3">
                  <c:v>28.613182814166194</c:v>
                </c:pt>
                <c:pt idx="4">
                  <c:v>29.630150693138592</c:v>
                </c:pt>
                <c:pt idx="5">
                  <c:v>29.892301722121893</c:v>
                </c:pt>
                <c:pt idx="6">
                  <c:v>30.738958751122162</c:v>
                </c:pt>
                <c:pt idx="7">
                  <c:v>31.418117346583418</c:v>
                </c:pt>
                <c:pt idx="8">
                  <c:v>30.134754067994596</c:v>
                </c:pt>
                <c:pt idx="9">
                  <c:v>24.63137213150971</c:v>
                </c:pt>
                <c:pt idx="10">
                  <c:v>26.875449030818917</c:v>
                </c:pt>
                <c:pt idx="11">
                  <c:v>23.669308855034345</c:v>
                </c:pt>
                <c:pt idx="12">
                  <c:v>23.006492345779986</c:v>
                </c:pt>
                <c:pt idx="13">
                  <c:v>23.150434676856246</c:v>
                </c:pt>
                <c:pt idx="14">
                  <c:v>22.995864324069647</c:v>
                </c:pt>
                <c:pt idx="15">
                  <c:v>22.706294525896325</c:v>
                </c:pt>
                <c:pt idx="16">
                  <c:v>22.691806863856019</c:v>
                </c:pt>
                <c:pt idx="17">
                  <c:v>22.334931435411864</c:v>
                </c:pt>
                <c:pt idx="18">
                  <c:v>21.463748037723313</c:v>
                </c:pt>
                <c:pt idx="19">
                  <c:v>20.898669771064526</c:v>
                </c:pt>
                <c:pt idx="20">
                  <c:v>20.572847977629703</c:v>
                </c:pt>
                <c:pt idx="21">
                  <c:v>20.201814854750697</c:v>
                </c:pt>
                <c:pt idx="22">
                  <c:v>19.890171810094643</c:v>
                </c:pt>
                <c:pt idx="23">
                  <c:v>19.896955256145031</c:v>
                </c:pt>
                <c:pt idx="24">
                  <c:v>19.45374830147999</c:v>
                </c:pt>
                <c:pt idx="25">
                  <c:v>19.170907627066338</c:v>
                </c:pt>
                <c:pt idx="26">
                  <c:v>18.712550779618315</c:v>
                </c:pt>
                <c:pt idx="27">
                  <c:v>18.954794532238001</c:v>
                </c:pt>
                <c:pt idx="28">
                  <c:v>18.490152688732792</c:v>
                </c:pt>
                <c:pt idx="29">
                  <c:v>18.03228639043887</c:v>
                </c:pt>
                <c:pt idx="30">
                  <c:v>17.692359428687102</c:v>
                </c:pt>
                <c:pt idx="31">
                  <c:v>17.592003294163035</c:v>
                </c:pt>
                <c:pt idx="32">
                  <c:v>17.252257969166013</c:v>
                </c:pt>
              </c:numCache>
            </c:numRef>
          </c:val>
          <c:extLst>
            <c:ext xmlns:c16="http://schemas.microsoft.com/office/drawing/2014/chart" uri="{C3380CC4-5D6E-409C-BE32-E72D297353CC}">
              <c16:uniqueId val="{00000002-1115-4688-B43D-F38E4A3F87EF}"/>
            </c:ext>
          </c:extLst>
        </c:ser>
        <c:ser>
          <c:idx val="3"/>
          <c:order val="4"/>
          <c:tx>
            <c:v>HFCs</c:v>
          </c:tx>
          <c:spPr>
            <a:solidFill>
              <a:schemeClr val="accent3">
                <a:lumMod val="75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'1.Summary'!$AA$11:$BG$11</c:f>
              <c:numCache>
                <c:formatCode>#,##0.0_ </c:formatCode>
                <c:ptCount val="33"/>
                <c:pt idx="0">
                  <c:v>13.409950442681184</c:v>
                </c:pt>
                <c:pt idx="1">
                  <c:v>14.605139090759387</c:v>
                </c:pt>
                <c:pt idx="2">
                  <c:v>14.969869251556611</c:v>
                </c:pt>
                <c:pt idx="3">
                  <c:v>15.388109036634329</c:v>
                </c:pt>
                <c:pt idx="4">
                  <c:v>17.954074730268733</c:v>
                </c:pt>
                <c:pt idx="5">
                  <c:v>21.561364310422015</c:v>
                </c:pt>
                <c:pt idx="6">
                  <c:v>21.123339057650526</c:v>
                </c:pt>
                <c:pt idx="7">
                  <c:v>21.057575507416431</c:v>
                </c:pt>
                <c:pt idx="8">
                  <c:v>20.50698214465169</c:v>
                </c:pt>
                <c:pt idx="9">
                  <c:v>21.054409572534812</c:v>
                </c:pt>
                <c:pt idx="10">
                  <c:v>19.841272919873894</c:v>
                </c:pt>
                <c:pt idx="11">
                  <c:v>16.998639196983433</c:v>
                </c:pt>
                <c:pt idx="12">
                  <c:v>14.371355437676071</c:v>
                </c:pt>
                <c:pt idx="13">
                  <c:v>14.488201409191319</c:v>
                </c:pt>
                <c:pt idx="14">
                  <c:v>11.441372323853184</c:v>
                </c:pt>
                <c:pt idx="15">
                  <c:v>11.848462922012692</c:v>
                </c:pt>
                <c:pt idx="16">
                  <c:v>13.588837479848578</c:v>
                </c:pt>
                <c:pt idx="17">
                  <c:v>15.642516876253188</c:v>
                </c:pt>
                <c:pt idx="18">
                  <c:v>18.037471041241016</c:v>
                </c:pt>
                <c:pt idx="19">
                  <c:v>19.668959799202373</c:v>
                </c:pt>
                <c:pt idx="20">
                  <c:v>21.964074229638214</c:v>
                </c:pt>
                <c:pt idx="21">
                  <c:v>24.624987479408198</c:v>
                </c:pt>
                <c:pt idx="22">
                  <c:v>27.73025216136152</c:v>
                </c:pt>
                <c:pt idx="23">
                  <c:v>30.336628102378956</c:v>
                </c:pt>
                <c:pt idx="24">
                  <c:v>33.843982639135916</c:v>
                </c:pt>
                <c:pt idx="25">
                  <c:v>37.122075075852351</c:v>
                </c:pt>
                <c:pt idx="26">
                  <c:v>39.48513880867187</c:v>
                </c:pt>
                <c:pt idx="27">
                  <c:v>40.952932294505288</c:v>
                </c:pt>
                <c:pt idx="28">
                  <c:v>42.336013081739715</c:v>
                </c:pt>
                <c:pt idx="29">
                  <c:v>44.466602823393202</c:v>
                </c:pt>
                <c:pt idx="30">
                  <c:v>46.143640875566483</c:v>
                </c:pt>
                <c:pt idx="31">
                  <c:v>46.896171991139617</c:v>
                </c:pt>
                <c:pt idx="32">
                  <c:v>46.136608862239058</c:v>
                </c:pt>
              </c:numCache>
            </c:numRef>
          </c:val>
          <c:extLst>
            <c:ext xmlns:c16="http://schemas.microsoft.com/office/drawing/2014/chart" uri="{C3380CC4-5D6E-409C-BE32-E72D297353CC}">
              <c16:uniqueId val="{00000003-1115-4688-B43D-F38E4A3F87EF}"/>
            </c:ext>
          </c:extLst>
        </c:ser>
        <c:ser>
          <c:idx val="4"/>
          <c:order val="5"/>
          <c:tx>
            <c:v>PFCs</c:v>
          </c:tx>
          <c:spPr>
            <a:solidFill>
              <a:schemeClr val="accent5">
                <a:lumMod val="60000"/>
                <a:lumOff val="40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'1.Summary'!$AA$12:$BG$12</c:f>
              <c:numCache>
                <c:formatCode>#,##0.0_ </c:formatCode>
                <c:ptCount val="33"/>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numCache>
            </c:numRef>
          </c:val>
          <c:extLst>
            <c:ext xmlns:c16="http://schemas.microsoft.com/office/drawing/2014/chart" uri="{C3380CC4-5D6E-409C-BE32-E72D297353CC}">
              <c16:uniqueId val="{00000004-1115-4688-B43D-F38E4A3F87EF}"/>
            </c:ext>
          </c:extLst>
        </c:ser>
        <c:ser>
          <c:idx val="5"/>
          <c:order val="6"/>
          <c:tx>
            <c:v>SF₆</c:v>
          </c:tx>
          <c:spPr>
            <a:solidFill>
              <a:srgbClr val="FFCCFF"/>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'1.Summary'!$AA$13:$BG$13</c:f>
              <c:numCache>
                <c:formatCode>#,##0.0_ </c:formatCode>
                <c:ptCount val="33"/>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8.1909493442704537</c:v>
                </c:pt>
                <c:pt idx="11">
                  <c:v>6.9336379250840885</c:v>
                </c:pt>
                <c:pt idx="12">
                  <c:v>6.5918604957008462</c:v>
                </c:pt>
                <c:pt idx="13">
                  <c:v>6.2364698712733935</c:v>
                </c:pt>
                <c:pt idx="14">
                  <c:v>6.1534253192982744</c:v>
                </c:pt>
                <c:pt idx="15">
                  <c:v>5.8279508063935861</c:v>
                </c:pt>
                <c:pt idx="16">
                  <c:v>5.9194919728524713</c:v>
                </c:pt>
                <c:pt idx="17">
                  <c:v>5.3559894632054972</c:v>
                </c:pt>
                <c:pt idx="18">
                  <c:v>4.705347728712912</c:v>
                </c:pt>
                <c:pt idx="19">
                  <c:v>2.7597536488510817</c:v>
                </c:pt>
                <c:pt idx="20">
                  <c:v>2.7790920860865627</c:v>
                </c:pt>
                <c:pt idx="21">
                  <c:v>2.5317473139041331</c:v>
                </c:pt>
                <c:pt idx="22">
                  <c:v>2.4827063495243955</c:v>
                </c:pt>
                <c:pt idx="23">
                  <c:v>2.3459062739869898</c:v>
                </c:pt>
                <c:pt idx="24">
                  <c:v>2.2880152300513381</c:v>
                </c:pt>
                <c:pt idx="25">
                  <c:v>2.3657906473372181</c:v>
                </c:pt>
                <c:pt idx="26">
                  <c:v>2.4072628510645737</c:v>
                </c:pt>
                <c:pt idx="27">
                  <c:v>2.3238439780819071</c:v>
                </c:pt>
                <c:pt idx="28">
                  <c:v>2.2721153786620669</c:v>
                </c:pt>
                <c:pt idx="29">
                  <c:v>2.2020470863835944</c:v>
                </c:pt>
                <c:pt idx="30">
                  <c:v>2.2461899554793328</c:v>
                </c:pt>
                <c:pt idx="31">
                  <c:v>2.2381527727405821</c:v>
                </c:pt>
                <c:pt idx="32">
                  <c:v>2.1359533477767934</c:v>
                </c:pt>
              </c:numCache>
            </c:numRef>
          </c:val>
          <c:extLst>
            <c:ext xmlns:c16="http://schemas.microsoft.com/office/drawing/2014/chart" uri="{C3380CC4-5D6E-409C-BE32-E72D297353CC}">
              <c16:uniqueId val="{00000005-1115-4688-B43D-F38E4A3F87EF}"/>
            </c:ext>
          </c:extLst>
        </c:ser>
        <c:ser>
          <c:idx val="6"/>
          <c:order val="7"/>
          <c:tx>
            <c:v>NF₃</c:v>
          </c:tx>
          <c:spPr>
            <a:solidFill>
              <a:schemeClr val="accent4">
                <a:lumMod val="60000"/>
                <a:lumOff val="40000"/>
              </a:schemeClr>
            </a:solidFill>
            <a:ln>
              <a:noFill/>
            </a:ln>
            <a:effectLst/>
          </c:spPr>
          <c:invertIfNegative val="0"/>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'1.Summary'!$AA$14:$BG$14</c:f>
              <c:numCache>
                <c:formatCode>#,##0.00_ </c:formatCode>
                <c:ptCount val="33"/>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numCache>
            </c:numRef>
          </c:val>
          <c:extLst>
            <c:ext xmlns:c16="http://schemas.microsoft.com/office/drawing/2014/chart" uri="{C3380CC4-5D6E-409C-BE32-E72D297353CC}">
              <c16:uniqueId val="{00000006-1115-4688-B43D-F38E4A3F87EF}"/>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0"/>
          <c:tx>
            <c:v>2013年度比-46%</c:v>
          </c:tx>
          <c:spPr>
            <a:ln w="28575" cap="rnd" cmpd="sng" algn="ctr">
              <a:solidFill>
                <a:schemeClr val="tx1"/>
              </a:solidFill>
              <a:prstDash val="solid"/>
              <a:round/>
            </a:ln>
            <a:effectLst/>
          </c:spPr>
          <c:marker>
            <c:symbol val="none"/>
          </c:marker>
          <c:cat>
            <c:numRef>
              <c:f>'1.Summary'!$AA$20:$BG$20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Lit>
              <c:formatCode>General</c:formatCode>
              <c:ptCount val="33"/>
              <c:pt idx="0">
                <c:v>759.96246620302975</c:v>
              </c:pt>
              <c:pt idx="1">
                <c:v>759.96246620302975</c:v>
              </c:pt>
              <c:pt idx="2">
                <c:v>759.96246620302975</c:v>
              </c:pt>
              <c:pt idx="3">
                <c:v>759.96246620302975</c:v>
              </c:pt>
              <c:pt idx="4">
                <c:v>759.96246620302975</c:v>
              </c:pt>
              <c:pt idx="5">
                <c:v>759.96246620302975</c:v>
              </c:pt>
              <c:pt idx="6">
                <c:v>759.96246620302975</c:v>
              </c:pt>
              <c:pt idx="7">
                <c:v>759.96246620302975</c:v>
              </c:pt>
              <c:pt idx="8">
                <c:v>759.96246620302975</c:v>
              </c:pt>
              <c:pt idx="9">
                <c:v>759.96246620302975</c:v>
              </c:pt>
              <c:pt idx="10">
                <c:v>759.96246620302975</c:v>
              </c:pt>
              <c:pt idx="11">
                <c:v>759.96246620302975</c:v>
              </c:pt>
              <c:pt idx="12">
                <c:v>759.96246620302975</c:v>
              </c:pt>
              <c:pt idx="13">
                <c:v>759.96246620302975</c:v>
              </c:pt>
              <c:pt idx="14">
                <c:v>759.96246620302975</c:v>
              </c:pt>
              <c:pt idx="15">
                <c:v>759.96246620302975</c:v>
              </c:pt>
              <c:pt idx="16">
                <c:v>759.96246620302975</c:v>
              </c:pt>
              <c:pt idx="17">
                <c:v>759.96246620302975</c:v>
              </c:pt>
              <c:pt idx="18">
                <c:v>759.96246620302975</c:v>
              </c:pt>
              <c:pt idx="19">
                <c:v>759.96246620302975</c:v>
              </c:pt>
              <c:pt idx="20">
                <c:v>759.96246620302975</c:v>
              </c:pt>
              <c:pt idx="21">
                <c:v>759.96246620302975</c:v>
              </c:pt>
              <c:pt idx="22">
                <c:v>759.96246620302975</c:v>
              </c:pt>
              <c:pt idx="23">
                <c:v>759.96246620302975</c:v>
              </c:pt>
              <c:pt idx="24">
                <c:v>759.96246620302975</c:v>
              </c:pt>
              <c:pt idx="25">
                <c:v>759.96246620302975</c:v>
              </c:pt>
              <c:pt idx="26">
                <c:v>759.96246620302975</c:v>
              </c:pt>
              <c:pt idx="27">
                <c:v>759.96246620302975</c:v>
              </c:pt>
              <c:pt idx="28">
                <c:v>759.96246620302975</c:v>
              </c:pt>
              <c:pt idx="29">
                <c:v>759.96246620302975</c:v>
              </c:pt>
              <c:pt idx="30">
                <c:v>759.96246620302975</c:v>
              </c:pt>
              <c:pt idx="31">
                <c:v>759.96246620302975</c:v>
              </c:pt>
              <c:pt idx="32">
                <c:v>759.96246620302975</c:v>
              </c:pt>
            </c:numLit>
          </c:val>
          <c:smooth val="0"/>
          <c:extLst>
            <c:ext xmlns:c16="http://schemas.microsoft.com/office/drawing/2014/chart" uri="{C3380CC4-5D6E-409C-BE32-E72D297353CC}">
              <c16:uniqueId val="{00000007-1115-4688-B43D-F38E4A3F87EF}"/>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ja-JP" altLang="en-US" sz="1200" b="0"/>
                  <a:t>［</a:t>
                </a:r>
                <a:r>
                  <a:rPr lang="ja-JP" sz="1200" b="0"/>
                  <a:t>年度</a:t>
                </a:r>
                <a:r>
                  <a:rPr lang="ja-JP" altLang="en-US" sz="1200" b="0"/>
                  <a:t>］</a:t>
                </a:r>
                <a:endParaRPr lang="ja-JP" sz="1200" b="0"/>
              </a:p>
            </c:rich>
          </c:tx>
          <c:layout>
            <c:manualLayout>
              <c:xMode val="edge"/>
              <c:yMode val="edge"/>
              <c:x val="0.4466754283289982"/>
              <c:y val="0.8821690721010901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5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min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ayout>
        <c:manualLayout>
          <c:xMode val="edge"/>
          <c:yMode val="edge"/>
          <c:x val="0.89553527458697635"/>
          <c:y val="0.54542715715501811"/>
          <c:w val="6.2406884520690951E-2"/>
          <c:h val="0.28419185921366635"/>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v>per capita</c:v>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173870359755055"/>
                  <c:y val="1.5138804608473532E-2"/>
                </c:manualLayout>
              </c:layout>
              <c:tx>
                <c:rich>
                  <a:bodyPr wrap="square" lIns="38100" tIns="19050" rIns="38100" bIns="19050" anchor="ctr" anchorCtr="0">
                    <a:noAutofit/>
                  </a:bodyPr>
                  <a:lstStyle/>
                  <a:p>
                    <a:pPr algn="l">
                      <a:defRPr sz="1100" b="0"/>
                    </a:pPr>
                    <a:fld id="{EEE21D84-9854-4549-B233-3058D2467B2E}"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674724057519387"/>
                  <c:y val="-7.9921514099322733E-3"/>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'12.Household (per capita)'!$Z$53:$Z$60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Lit>
              <c:formatCode>"in FY"0000""</c:formatCode>
              <c:ptCount val="2"/>
              <c:pt idx="0" formatCode="#,##0_ ">
                <c:v>1840</c:v>
              </c:pt>
              <c:pt idx="1">
                <c:v>2022</c:v>
              </c:pt>
            </c:numLit>
          </c:val>
          <c:extLst>
            <c:ext xmlns:c16="http://schemas.microsoft.com/office/drawing/2014/chart" uri="{C3380CC4-5D6E-409C-BE32-E72D297353CC}">
              <c16:uniqueId val="{00000004-6CDC-4244-8504-2032A4EA4262}"/>
            </c:ext>
          </c:extLst>
        </c:ser>
        <c:ser>
          <c:idx val="0"/>
          <c:order val="1"/>
          <c:tx>
            <c:strRef>
              <c:f>'12.Household (per capita)'!$BG$51</c:f>
              <c:strCache>
                <c:ptCount val="1"/>
                <c:pt idx="0">
                  <c:v>2022</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6CDC-4244-8504-2032A4EA4262}"/>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6CDC-4244-8504-2032A4EA4262}"/>
              </c:ext>
            </c:extLst>
          </c:dPt>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5304603158305224"/>
                  <c:y val="-2.256131180670831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276593407991833"/>
                      <c:h val="4.2113015049024365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1.4234983389497755E-2"/>
                  <c:y val="6.947584286752305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9636514411"/>
                      <c:h val="4.7684467241372694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14272044760932365"/>
                  <c:y val="-7.105096177106469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854323184572429"/>
                      <c:h val="5.6522872373697582E-2"/>
                    </c:manualLayout>
                  </c15:layout>
                </c:ext>
                <c:ext xmlns:c16="http://schemas.microsoft.com/office/drawing/2014/chart" uri="{C3380CC4-5D6E-409C-BE32-E72D297353CC}">
                  <c16:uniqueId val="{0000000B-6CDC-4244-8504-2032A4EA4262}"/>
                </c:ext>
              </c:extLst>
            </c:dLbl>
            <c:dLbl>
              <c:idx val="7"/>
              <c:layout>
                <c:manualLayout>
                  <c:x val="1.2580121681930803E-3"/>
                  <c:y val="-8.508948115572609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756725566820205"/>
                      <c:h val="5.8781328041533444E-2"/>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Ref>
              <c:f>'12.Household (per capita)'!$BG$53:$BG$60</c:f>
              <c:numCache>
                <c:formatCode>0.0%</c:formatCode>
                <c:ptCount val="8"/>
                <c:pt idx="0">
                  <c:v>0.16862580876019304</c:v>
                </c:pt>
                <c:pt idx="1">
                  <c:v>2.2235869816482595E-2</c:v>
                </c:pt>
                <c:pt idx="2">
                  <c:v>0.13558688256799079</c:v>
                </c:pt>
                <c:pt idx="3">
                  <c:v>5.3062508269842538E-2</c:v>
                </c:pt>
                <c:pt idx="4">
                  <c:v>0.30885739593260897</c:v>
                </c:pt>
                <c:pt idx="5">
                  <c:v>0.25401169765480042</c:v>
                </c:pt>
                <c:pt idx="6">
                  <c:v>3.8898078944165207E-2</c:v>
                </c:pt>
                <c:pt idx="7">
                  <c:v>1.8721758053916432E-2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layout>
        <c:manualLayout>
          <c:xMode val="edge"/>
          <c:yMode val="edge"/>
          <c:x val="0.24122895667095776"/>
          <c:y val="0.12789488592079709"/>
        </c:manualLayout>
      </c:layout>
      <c:overlay val="0"/>
    </c:title>
    <c:autoTitleDeleted val="0"/>
    <c:plotArea>
      <c:layout>
        <c:manualLayout>
          <c:layoutTarget val="inner"/>
          <c:xMode val="edge"/>
          <c:yMode val="edge"/>
          <c:x val="0.12124013888888893"/>
          <c:y val="0.20336421561514714"/>
          <c:w val="0.72296416666666652"/>
          <c:h val="0.60870533412592132"/>
        </c:manualLayout>
      </c:layout>
      <c:barChart>
        <c:barDir val="col"/>
        <c:grouping val="stacked"/>
        <c:varyColors val="0"/>
        <c:ser>
          <c:idx val="0"/>
          <c:order val="0"/>
          <c:tx>
            <c:strRef>
              <c:f>'12.Household (per capita)'!$W$41</c:f>
              <c:strCache>
                <c:ptCount val="1"/>
                <c:pt idx="0">
                  <c:v>暖房</c:v>
                </c:pt>
              </c:strCache>
              <c:extLst xmlns:c15="http://schemas.microsoft.com/office/drawing/2012/chart"/>
            </c:strRef>
          </c:tx>
          <c:spPr>
            <a:solidFill>
              <a:schemeClr val="accent2">
                <a:lumMod val="75000"/>
              </a:schemeClr>
            </a:solidFill>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capita)'!$AA$41:$BG$41</c:f>
              <c:numCache>
                <c:formatCode>#,##0_);[Red]\(#,##0\)</c:formatCode>
                <c:ptCount val="33"/>
                <c:pt idx="0">
                  <c:v>222.81592204028587</c:v>
                </c:pt>
                <c:pt idx="1">
                  <c:v>225.34541304403064</c:v>
                </c:pt>
                <c:pt idx="2">
                  <c:v>241.41793218510409</c:v>
                </c:pt>
                <c:pt idx="3">
                  <c:v>251.38488843343507</c:v>
                </c:pt>
                <c:pt idx="4">
                  <c:v>254.26585705089281</c:v>
                </c:pt>
                <c:pt idx="5">
                  <c:v>268.16048071566928</c:v>
                </c:pt>
                <c:pt idx="6">
                  <c:v>281.30813860196253</c:v>
                </c:pt>
                <c:pt idx="7">
                  <c:v>268.43861886678525</c:v>
                </c:pt>
                <c:pt idx="8">
                  <c:v>266.77437472338738</c:v>
                </c:pt>
                <c:pt idx="9">
                  <c:v>281.01651993370751</c:v>
                </c:pt>
                <c:pt idx="10">
                  <c:v>301.92977536604002</c:v>
                </c:pt>
                <c:pt idx="11">
                  <c:v>288.19424803274671</c:v>
                </c:pt>
                <c:pt idx="12">
                  <c:v>309.62159252937914</c:v>
                </c:pt>
                <c:pt idx="13">
                  <c:v>291.83918673501</c:v>
                </c:pt>
                <c:pt idx="14">
                  <c:v>305.64525720449836</c:v>
                </c:pt>
                <c:pt idx="15">
                  <c:v>322.76574397219787</c:v>
                </c:pt>
                <c:pt idx="16">
                  <c:v>299.37205348537736</c:v>
                </c:pt>
                <c:pt idx="17">
                  <c:v>307.31147584881751</c:v>
                </c:pt>
                <c:pt idx="18">
                  <c:v>294.20069209652883</c:v>
                </c:pt>
                <c:pt idx="19">
                  <c:v>294.19034079784848</c:v>
                </c:pt>
                <c:pt idx="20">
                  <c:v>322.94334622032466</c:v>
                </c:pt>
                <c:pt idx="21">
                  <c:v>335.09754547695917</c:v>
                </c:pt>
                <c:pt idx="22">
                  <c:v>353.80918290221939</c:v>
                </c:pt>
                <c:pt idx="23">
                  <c:v>350.36898998647951</c:v>
                </c:pt>
                <c:pt idx="24">
                  <c:v>333.58464037773416</c:v>
                </c:pt>
                <c:pt idx="25">
                  <c:v>316.59051468299185</c:v>
                </c:pt>
                <c:pt idx="26">
                  <c:v>315.86175862556092</c:v>
                </c:pt>
                <c:pt idx="27">
                  <c:v>331.68387926093703</c:v>
                </c:pt>
                <c:pt idx="28">
                  <c:v>285.19489605348434</c:v>
                </c:pt>
                <c:pt idx="29">
                  <c:v>283.40349232126613</c:v>
                </c:pt>
                <c:pt idx="30">
                  <c:v>304.20896184934998</c:v>
                </c:pt>
                <c:pt idx="31">
                  <c:v>312.32229561497746</c:v>
                </c:pt>
                <c:pt idx="32">
                  <c:v>309.98596024263719</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'12.Household (per capita)'!$W$42</c:f>
              <c:strCache>
                <c:ptCount val="1"/>
                <c:pt idx="0">
                  <c:v>冷房</c:v>
                </c:pt>
              </c:strCache>
            </c:strRef>
          </c:tx>
          <c:spPr>
            <a:solidFill>
              <a:schemeClr val="accent1">
                <a:lumMod val="75000"/>
              </a:schemeClr>
            </a:solidFill>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capita)'!$AA$42:$BG$42</c:f>
              <c:numCache>
                <c:formatCode>#,##0.0_);[Red]\(#,##0.0\)</c:formatCode>
                <c:ptCount val="33"/>
                <c:pt idx="0">
                  <c:v>31.190763346404214</c:v>
                </c:pt>
                <c:pt idx="1">
                  <c:v>31.607531283693902</c:v>
                </c:pt>
                <c:pt idx="2">
                  <c:v>32.9863073589256</c:v>
                </c:pt>
                <c:pt idx="3">
                  <c:v>31.384330183429508</c:v>
                </c:pt>
                <c:pt idx="4">
                  <c:v>35.859713491447891</c:v>
                </c:pt>
                <c:pt idx="5">
                  <c:v>35.142059493307904</c:v>
                </c:pt>
                <c:pt idx="6">
                  <c:v>35.102846433952557</c:v>
                </c:pt>
                <c:pt idx="7">
                  <c:v>34.427347649568247</c:v>
                </c:pt>
                <c:pt idx="8">
                  <c:v>33.584206302010678</c:v>
                </c:pt>
                <c:pt idx="9">
                  <c:v>35.963950814364964</c:v>
                </c:pt>
                <c:pt idx="10">
                  <c:v>35.718235078533525</c:v>
                </c:pt>
                <c:pt idx="11">
                  <c:v>36.180959110542183</c:v>
                </c:pt>
                <c:pt idx="12">
                  <c:v>39.200714351275124</c:v>
                </c:pt>
                <c:pt idx="13">
                  <c:v>41.387829656204246</c:v>
                </c:pt>
                <c:pt idx="14">
                  <c:v>41.503754766351513</c:v>
                </c:pt>
                <c:pt idx="15">
                  <c:v>42.178275426469284</c:v>
                </c:pt>
                <c:pt idx="16">
                  <c:v>40.362829803828006</c:v>
                </c:pt>
                <c:pt idx="17">
                  <c:v>45.837488061206614</c:v>
                </c:pt>
                <c:pt idx="18">
                  <c:v>45.137838701047173</c:v>
                </c:pt>
                <c:pt idx="19">
                  <c:v>43.442782332765503</c:v>
                </c:pt>
                <c:pt idx="20">
                  <c:v>49.431353333764335</c:v>
                </c:pt>
                <c:pt idx="21">
                  <c:v>54.846115983915738</c:v>
                </c:pt>
                <c:pt idx="22">
                  <c:v>62.472147456250497</c:v>
                </c:pt>
                <c:pt idx="23">
                  <c:v>63.050836746342689</c:v>
                </c:pt>
                <c:pt idx="24">
                  <c:v>58.077122530857672</c:v>
                </c:pt>
                <c:pt idx="25">
                  <c:v>53.524103925474535</c:v>
                </c:pt>
                <c:pt idx="26">
                  <c:v>49.981580837636876</c:v>
                </c:pt>
                <c:pt idx="27">
                  <c:v>49.17116213397972</c:v>
                </c:pt>
                <c:pt idx="28">
                  <c:v>41.480063717191733</c:v>
                </c:pt>
                <c:pt idx="29">
                  <c:v>39.004474742691855</c:v>
                </c:pt>
                <c:pt idx="30">
                  <c:v>41.16416751725113</c:v>
                </c:pt>
                <c:pt idx="31">
                  <c:v>40.789416610218957</c:v>
                </c:pt>
                <c:pt idx="32">
                  <c:v>40.876349282303892</c:v>
                </c:pt>
              </c:numCache>
            </c:numRef>
          </c:val>
          <c:extLst>
            <c:ext xmlns:c16="http://schemas.microsoft.com/office/drawing/2014/chart" uri="{C3380CC4-5D6E-409C-BE32-E72D297353CC}">
              <c16:uniqueId val="{00000001-E2E8-4933-A7A9-4CEC951B8DBC}"/>
            </c:ext>
          </c:extLst>
        </c:ser>
        <c:ser>
          <c:idx val="2"/>
          <c:order val="2"/>
          <c:tx>
            <c:strRef>
              <c:f>'12.Household (per capita)'!$W$43</c:f>
              <c:strCache>
                <c:ptCount val="1"/>
                <c:pt idx="0">
                  <c:v>給湯</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capita)'!$AA$43:$BG$43</c:f>
              <c:numCache>
                <c:formatCode>#,##0_);[Red]\(#,##0\)</c:formatCode>
                <c:ptCount val="33"/>
                <c:pt idx="0">
                  <c:v>281.85841075401839</c:v>
                </c:pt>
                <c:pt idx="1">
                  <c:v>285.07374901666464</c:v>
                </c:pt>
                <c:pt idx="2">
                  <c:v>292.64472077684326</c:v>
                </c:pt>
                <c:pt idx="3">
                  <c:v>299.94176778895491</c:v>
                </c:pt>
                <c:pt idx="4">
                  <c:v>295.13771956746405</c:v>
                </c:pt>
                <c:pt idx="5">
                  <c:v>303.70771284754784</c:v>
                </c:pt>
                <c:pt idx="6">
                  <c:v>306.69280735172958</c:v>
                </c:pt>
                <c:pt idx="7">
                  <c:v>292.8399616208219</c:v>
                </c:pt>
                <c:pt idx="8">
                  <c:v>289.69974435323979</c:v>
                </c:pt>
                <c:pt idx="9">
                  <c:v>294.65614483888976</c:v>
                </c:pt>
                <c:pt idx="10">
                  <c:v>299.52945014822694</c:v>
                </c:pt>
                <c:pt idx="11">
                  <c:v>288.52401013685869</c:v>
                </c:pt>
                <c:pt idx="12">
                  <c:v>298.55094352470809</c:v>
                </c:pt>
                <c:pt idx="13">
                  <c:v>296.01501378510869</c:v>
                </c:pt>
                <c:pt idx="14">
                  <c:v>289.54102737267414</c:v>
                </c:pt>
                <c:pt idx="15">
                  <c:v>295.8045786141189</c:v>
                </c:pt>
                <c:pt idx="16">
                  <c:v>283.0533645169221</c:v>
                </c:pt>
                <c:pt idx="17">
                  <c:v>288.59064008376453</c:v>
                </c:pt>
                <c:pt idx="18">
                  <c:v>275.97142948252673</c:v>
                </c:pt>
                <c:pt idx="19">
                  <c:v>271.43829290472826</c:v>
                </c:pt>
                <c:pt idx="20">
                  <c:v>286.08156999848592</c:v>
                </c:pt>
                <c:pt idx="21">
                  <c:v>287.76372571940277</c:v>
                </c:pt>
                <c:pt idx="22">
                  <c:v>301.53036823356456</c:v>
                </c:pt>
                <c:pt idx="23">
                  <c:v>297.47925950157685</c:v>
                </c:pt>
                <c:pt idx="24">
                  <c:v>286.52532724179542</c:v>
                </c:pt>
                <c:pt idx="25">
                  <c:v>273.99899252478104</c:v>
                </c:pt>
                <c:pt idx="26">
                  <c:v>270.78491493066605</c:v>
                </c:pt>
                <c:pt idx="27">
                  <c:v>283.35253969116519</c:v>
                </c:pt>
                <c:pt idx="28">
                  <c:v>253.06554137993109</c:v>
                </c:pt>
                <c:pt idx="29">
                  <c:v>257.33137843050963</c:v>
                </c:pt>
                <c:pt idx="30">
                  <c:v>271.86469895856129</c:v>
                </c:pt>
                <c:pt idx="31">
                  <c:v>257.42384300540613</c:v>
                </c:pt>
                <c:pt idx="32">
                  <c:v>249.25027964679037</c:v>
                </c:pt>
              </c:numCache>
            </c:numRef>
          </c:val>
          <c:extLst>
            <c:ext xmlns:c16="http://schemas.microsoft.com/office/drawing/2014/chart" uri="{C3380CC4-5D6E-409C-BE32-E72D297353CC}">
              <c16:uniqueId val="{00000002-E2E8-4933-A7A9-4CEC951B8DBC}"/>
            </c:ext>
          </c:extLst>
        </c:ser>
        <c:ser>
          <c:idx val="3"/>
          <c:order val="3"/>
          <c:tx>
            <c:strRef>
              <c:f>'12.Household (per capita)'!$W$44</c:f>
              <c:strCache>
                <c:ptCount val="1"/>
                <c:pt idx="0">
                  <c:v>厨房</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capita)'!$AA$44:$BG$44</c:f>
              <c:numCache>
                <c:formatCode>#,##0_);[Red]\(#,##0\)</c:formatCode>
                <c:ptCount val="33"/>
                <c:pt idx="0">
                  <c:v>80.805127351742854</c:v>
                </c:pt>
                <c:pt idx="1">
                  <c:v>82.825016266132337</c:v>
                </c:pt>
                <c:pt idx="2">
                  <c:v>84.880827989361308</c:v>
                </c:pt>
                <c:pt idx="3">
                  <c:v>86.883063639702343</c:v>
                </c:pt>
                <c:pt idx="4">
                  <c:v>87.968592067447375</c:v>
                </c:pt>
                <c:pt idx="5">
                  <c:v>89.818381766511024</c:v>
                </c:pt>
                <c:pt idx="6">
                  <c:v>90.519732003585887</c:v>
                </c:pt>
                <c:pt idx="7">
                  <c:v>87.739391830552648</c:v>
                </c:pt>
                <c:pt idx="8">
                  <c:v>87.881425933203715</c:v>
                </c:pt>
                <c:pt idx="9">
                  <c:v>89.621789093224663</c:v>
                </c:pt>
                <c:pt idx="10">
                  <c:v>89.779181545611237</c:v>
                </c:pt>
                <c:pt idx="11">
                  <c:v>87.864625406315213</c:v>
                </c:pt>
                <c:pt idx="12">
                  <c:v>90.603259063044149</c:v>
                </c:pt>
                <c:pt idx="13">
                  <c:v>93.688154932069168</c:v>
                </c:pt>
                <c:pt idx="14">
                  <c:v>89.791523058522401</c:v>
                </c:pt>
                <c:pt idx="15">
                  <c:v>90.43892711891327</c:v>
                </c:pt>
                <c:pt idx="16">
                  <c:v>88.403535672078831</c:v>
                </c:pt>
                <c:pt idx="17">
                  <c:v>92.550814652168299</c:v>
                </c:pt>
                <c:pt idx="18">
                  <c:v>89.348730699273816</c:v>
                </c:pt>
                <c:pt idx="19">
                  <c:v>87.403700256422681</c:v>
                </c:pt>
                <c:pt idx="20">
                  <c:v>93.305905389538083</c:v>
                </c:pt>
                <c:pt idx="21">
                  <c:v>96.109304792637559</c:v>
                </c:pt>
                <c:pt idx="22">
                  <c:v>105.46784950030062</c:v>
                </c:pt>
                <c:pt idx="23">
                  <c:v>107.02798144671871</c:v>
                </c:pt>
                <c:pt idx="24">
                  <c:v>103.96112360389728</c:v>
                </c:pt>
                <c:pt idx="25">
                  <c:v>101.09230078124745</c:v>
                </c:pt>
                <c:pt idx="26">
                  <c:v>99.670534459042599</c:v>
                </c:pt>
                <c:pt idx="27">
                  <c:v>104.90702863317034</c:v>
                </c:pt>
                <c:pt idx="28">
                  <c:v>95.15546341598143</c:v>
                </c:pt>
                <c:pt idx="29">
                  <c:v>98.132989631695878</c:v>
                </c:pt>
                <c:pt idx="30">
                  <c:v>105.3574851911971</c:v>
                </c:pt>
                <c:pt idx="31">
                  <c:v>100.1164951041677</c:v>
                </c:pt>
                <c:pt idx="32">
                  <c:v>97.545166424091263</c:v>
                </c:pt>
              </c:numCache>
            </c:numRef>
          </c:val>
          <c:extLst>
            <c:ext xmlns:c16="http://schemas.microsoft.com/office/drawing/2014/chart" uri="{C3380CC4-5D6E-409C-BE32-E72D297353CC}">
              <c16:uniqueId val="{00000003-E2E8-4933-A7A9-4CEC951B8DBC}"/>
            </c:ext>
          </c:extLst>
        </c:ser>
        <c:ser>
          <c:idx val="4"/>
          <c:order val="4"/>
          <c:tx>
            <c:strRef>
              <c:f>'12.Household (per capita)'!$W$45</c:f>
              <c:strCache>
                <c:ptCount val="1"/>
                <c:pt idx="0">
                  <c:v>動力他※</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capita)'!$AA$45:$BG$45</c:f>
              <c:numCache>
                <c:formatCode>#,##0_);[Red]\(#,##0\)</c:formatCode>
                <c:ptCount val="33"/>
                <c:pt idx="0">
                  <c:v>403.88411700646202</c:v>
                </c:pt>
                <c:pt idx="1">
                  <c:v>410.09225272721659</c:v>
                </c:pt>
                <c:pt idx="2">
                  <c:v>428.7925961051069</c:v>
                </c:pt>
                <c:pt idx="3">
                  <c:v>408.70863859564349</c:v>
                </c:pt>
                <c:pt idx="4">
                  <c:v>467.80207933668112</c:v>
                </c:pt>
                <c:pt idx="5">
                  <c:v>459.20431199536307</c:v>
                </c:pt>
                <c:pt idx="6">
                  <c:v>459.42582318779199</c:v>
                </c:pt>
                <c:pt idx="7">
                  <c:v>451.27739486596215</c:v>
                </c:pt>
                <c:pt idx="8">
                  <c:v>440.87580402797869</c:v>
                </c:pt>
                <c:pt idx="9">
                  <c:v>472.78687768981524</c:v>
                </c:pt>
                <c:pt idx="10">
                  <c:v>470.19920910634391</c:v>
                </c:pt>
                <c:pt idx="11">
                  <c:v>474.19505983097349</c:v>
                </c:pt>
                <c:pt idx="12">
                  <c:v>511.51425674006305</c:v>
                </c:pt>
                <c:pt idx="13">
                  <c:v>537.68134627200584</c:v>
                </c:pt>
                <c:pt idx="14">
                  <c:v>536.82160149076242</c:v>
                </c:pt>
                <c:pt idx="15">
                  <c:v>543.15451481393029</c:v>
                </c:pt>
                <c:pt idx="16">
                  <c:v>517.49939188754706</c:v>
                </c:pt>
                <c:pt idx="17">
                  <c:v>585.11922751791292</c:v>
                </c:pt>
                <c:pt idx="18">
                  <c:v>573.66886929096188</c:v>
                </c:pt>
                <c:pt idx="19">
                  <c:v>549.71392478471455</c:v>
                </c:pt>
                <c:pt idx="20">
                  <c:v>622.7615481343023</c:v>
                </c:pt>
                <c:pt idx="21">
                  <c:v>699.65572095190589</c:v>
                </c:pt>
                <c:pt idx="22">
                  <c:v>807.44633273493707</c:v>
                </c:pt>
                <c:pt idx="23">
                  <c:v>826.22331173115583</c:v>
                </c:pt>
                <c:pt idx="24">
                  <c:v>772.1561733954959</c:v>
                </c:pt>
                <c:pt idx="25">
                  <c:v>722.57540299390621</c:v>
                </c:pt>
                <c:pt idx="26">
                  <c:v>685.72014977246602</c:v>
                </c:pt>
                <c:pt idx="27">
                  <c:v>686.20318987443511</c:v>
                </c:pt>
                <c:pt idx="28">
                  <c:v>589.42158833258304</c:v>
                </c:pt>
                <c:pt idx="29">
                  <c:v>564.97090699630076</c:v>
                </c:pt>
                <c:pt idx="30">
                  <c:v>608.53271980528928</c:v>
                </c:pt>
                <c:pt idx="31">
                  <c:v>566.56713228749163</c:v>
                </c:pt>
                <c:pt idx="32">
                  <c:v>567.77463165419999</c:v>
                </c:pt>
              </c:numCache>
            </c:numRef>
          </c:val>
          <c:extLst>
            <c:ext xmlns:c16="http://schemas.microsoft.com/office/drawing/2014/chart" uri="{C3380CC4-5D6E-409C-BE32-E72D297353CC}">
              <c16:uniqueId val="{00000004-E2E8-4933-A7A9-4CEC951B8DBC}"/>
            </c:ext>
          </c:extLst>
        </c:ser>
        <c:ser>
          <c:idx val="5"/>
          <c:order val="5"/>
          <c:tx>
            <c:strRef>
              <c:f>'12.Household (per capita)'!$W$46</c:f>
              <c:strCache>
                <c:ptCount val="1"/>
                <c:pt idx="0">
                  <c:v>自家用乗用車</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capita)'!$AA$46:$BG$46</c:f>
              <c:numCache>
                <c:formatCode>#,##0_);[Red]\(#,##0\)</c:formatCode>
                <c:ptCount val="33"/>
                <c:pt idx="0">
                  <c:v>400.48095751189169</c:v>
                </c:pt>
                <c:pt idx="1">
                  <c:v>397.70507903091408</c:v>
                </c:pt>
                <c:pt idx="2">
                  <c:v>457.6901475081948</c:v>
                </c:pt>
                <c:pt idx="3">
                  <c:v>489.43738456490263</c:v>
                </c:pt>
                <c:pt idx="4">
                  <c:v>538.95148368251114</c:v>
                </c:pt>
                <c:pt idx="5">
                  <c:v>539.99277319287057</c:v>
                </c:pt>
                <c:pt idx="6">
                  <c:v>582.70257507677991</c:v>
                </c:pt>
                <c:pt idx="7">
                  <c:v>532.08063690530889</c:v>
                </c:pt>
                <c:pt idx="8">
                  <c:v>567.07998663645049</c:v>
                </c:pt>
                <c:pt idx="9">
                  <c:v>596.74669461195117</c:v>
                </c:pt>
                <c:pt idx="10">
                  <c:v>612.30908477563946</c:v>
                </c:pt>
                <c:pt idx="11">
                  <c:v>604.44000325495324</c:v>
                </c:pt>
                <c:pt idx="12">
                  <c:v>613.52926954879956</c:v>
                </c:pt>
                <c:pt idx="13">
                  <c:v>624.12207915746535</c:v>
                </c:pt>
                <c:pt idx="14">
                  <c:v>612.11801821207655</c:v>
                </c:pt>
                <c:pt idx="15">
                  <c:v>596.9181217775855</c:v>
                </c:pt>
                <c:pt idx="16">
                  <c:v>581.43080127602911</c:v>
                </c:pt>
                <c:pt idx="17">
                  <c:v>570.76066441194882</c:v>
                </c:pt>
                <c:pt idx="18">
                  <c:v>572.94469134062444</c:v>
                </c:pt>
                <c:pt idx="19">
                  <c:v>541.67297443988195</c:v>
                </c:pt>
                <c:pt idx="20">
                  <c:v>538.79063017233273</c:v>
                </c:pt>
                <c:pt idx="21">
                  <c:v>523.6044014255499</c:v>
                </c:pt>
                <c:pt idx="22">
                  <c:v>536.49276149949242</c:v>
                </c:pt>
                <c:pt idx="23">
                  <c:v>517.37738581414999</c:v>
                </c:pt>
                <c:pt idx="24">
                  <c:v>486.19984627644948</c:v>
                </c:pt>
                <c:pt idx="25">
                  <c:v>488.55297321998137</c:v>
                </c:pt>
                <c:pt idx="26">
                  <c:v>468.21547001869624</c:v>
                </c:pt>
                <c:pt idx="27">
                  <c:v>478.26783137781689</c:v>
                </c:pt>
                <c:pt idx="28">
                  <c:v>490.85040330054676</c:v>
                </c:pt>
                <c:pt idx="29">
                  <c:v>489.9203878318188</c:v>
                </c:pt>
                <c:pt idx="30">
                  <c:v>420.68504205693961</c:v>
                </c:pt>
                <c:pt idx="31">
                  <c:v>433.81202219218073</c:v>
                </c:pt>
                <c:pt idx="32">
                  <c:v>466.95141502546591</c:v>
                </c:pt>
              </c:numCache>
            </c:numRef>
          </c:val>
          <c:extLst>
            <c:ext xmlns:c16="http://schemas.microsoft.com/office/drawing/2014/chart" uri="{C3380CC4-5D6E-409C-BE32-E72D297353CC}">
              <c16:uniqueId val="{00000005-E2E8-4933-A7A9-4CEC951B8DBC}"/>
            </c:ext>
          </c:extLst>
        </c:ser>
        <c:ser>
          <c:idx val="6"/>
          <c:order val="6"/>
          <c:tx>
            <c:strRef>
              <c:f>'12.Household (per capita)'!$W$47</c:f>
              <c:strCache>
                <c:ptCount val="1"/>
                <c:pt idx="0">
                  <c:v>ごみ処理</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capita)'!$AA$47:$BG$47</c:f>
              <c:numCache>
                <c:formatCode>#,##0.0_);[Red]\(#,##0.0\)</c:formatCode>
                <c:ptCount val="33"/>
                <c:pt idx="0">
                  <c:v>91.644765250327623</c:v>
                </c:pt>
                <c:pt idx="1">
                  <c:v>93.571142602063532</c:v>
                </c:pt>
                <c:pt idx="2">
                  <c:v>94.657706869416444</c:v>
                </c:pt>
                <c:pt idx="3">
                  <c:v>94.682076070498795</c:v>
                </c:pt>
                <c:pt idx="4">
                  <c:v>98.325838030301952</c:v>
                </c:pt>
                <c:pt idx="5">
                  <c:v>100.3574240874852</c:v>
                </c:pt>
                <c:pt idx="6">
                  <c:v>103.39429916325351</c:v>
                </c:pt>
                <c:pt idx="7">
                  <c:v>105.41857918515313</c:v>
                </c:pt>
                <c:pt idx="8">
                  <c:v>106.05242404821196</c:v>
                </c:pt>
                <c:pt idx="9">
                  <c:v>108.62746400223612</c:v>
                </c:pt>
                <c:pt idx="10">
                  <c:v>112.47941577202184</c:v>
                </c:pt>
                <c:pt idx="11">
                  <c:v>114.39253474579532</c:v>
                </c:pt>
                <c:pt idx="12">
                  <c:v>116.63814742422502</c:v>
                </c:pt>
                <c:pt idx="13">
                  <c:v>118.05300763568577</c:v>
                </c:pt>
                <c:pt idx="14">
                  <c:v>112.09190781483078</c:v>
                </c:pt>
                <c:pt idx="15">
                  <c:v>103.98366747741977</c:v>
                </c:pt>
                <c:pt idx="16">
                  <c:v>94.891521172348916</c:v>
                </c:pt>
                <c:pt idx="17">
                  <c:v>92.561881906924768</c:v>
                </c:pt>
                <c:pt idx="18">
                  <c:v>90.332531941003396</c:v>
                </c:pt>
                <c:pt idx="19">
                  <c:v>75.229859801147811</c:v>
                </c:pt>
                <c:pt idx="20">
                  <c:v>72.996295950549253</c:v>
                </c:pt>
                <c:pt idx="21">
                  <c:v>79.979188493029611</c:v>
                </c:pt>
                <c:pt idx="22">
                  <c:v>81.613042479682733</c:v>
                </c:pt>
                <c:pt idx="23">
                  <c:v>76.33694858831899</c:v>
                </c:pt>
                <c:pt idx="24">
                  <c:v>67.891437883225166</c:v>
                </c:pt>
                <c:pt idx="25">
                  <c:v>66.368066208526258</c:v>
                </c:pt>
                <c:pt idx="26">
                  <c:v>66.47562601452492</c:v>
                </c:pt>
                <c:pt idx="27">
                  <c:v>69.109961940732433</c:v>
                </c:pt>
                <c:pt idx="28">
                  <c:v>69.640846351596338</c:v>
                </c:pt>
                <c:pt idx="29">
                  <c:v>73.011798964297199</c:v>
                </c:pt>
                <c:pt idx="30">
                  <c:v>75.625331634492355</c:v>
                </c:pt>
                <c:pt idx="31">
                  <c:v>73.91842856101681</c:v>
                </c:pt>
                <c:pt idx="32">
                  <c:v>71.506600571735376</c:v>
                </c:pt>
              </c:numCache>
            </c:numRef>
          </c:val>
          <c:extLst>
            <c:ext xmlns:c16="http://schemas.microsoft.com/office/drawing/2014/chart" uri="{C3380CC4-5D6E-409C-BE32-E72D297353CC}">
              <c16:uniqueId val="{00000006-E2E8-4933-A7A9-4CEC951B8DBC}"/>
            </c:ext>
          </c:extLst>
        </c:ser>
        <c:ser>
          <c:idx val="7"/>
          <c:order val="7"/>
          <c:tx>
            <c:strRef>
              <c:f>'12.Household (per capita)'!$W$48</c:f>
              <c:strCache>
                <c:ptCount val="1"/>
                <c:pt idx="0">
                  <c:v>水道</c:v>
                </c:pt>
              </c:strCache>
            </c:strRef>
          </c:tx>
          <c:spPr>
            <a:ln>
              <a:solidFill>
                <a:sysClr val="windowText" lastClr="000000"/>
              </a:solidFill>
            </a:ln>
          </c:spPr>
          <c:invertIfNegative val="0"/>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capita)'!$AA$48:$BG$48</c:f>
              <c:numCache>
                <c:formatCode>#,##0.0_);[Red]\(#,##0.0\)</c:formatCode>
                <c:ptCount val="33"/>
                <c:pt idx="0">
                  <c:v>17.495678656597232</c:v>
                </c:pt>
                <c:pt idx="1">
                  <c:v>22.018172153399338</c:v>
                </c:pt>
                <c:pt idx="2">
                  <c:v>26.612594802677791</c:v>
                </c:pt>
                <c:pt idx="3">
                  <c:v>28.754850756468876</c:v>
                </c:pt>
                <c:pt idx="4">
                  <c:v>36.430408442277873</c:v>
                </c:pt>
                <c:pt idx="5">
                  <c:v>38.379782977107595</c:v>
                </c:pt>
                <c:pt idx="6">
                  <c:v>35.6858414674019</c:v>
                </c:pt>
                <c:pt idx="7">
                  <c:v>32.540361075434156</c:v>
                </c:pt>
                <c:pt idx="8">
                  <c:v>30.25290215273732</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25.172060322258808</c:v>
                </c:pt>
                <c:pt idx="17">
                  <c:v>27.919196906807269</c:v>
                </c:pt>
                <c:pt idx="18">
                  <c:v>32.9720309024786</c:v>
                </c:pt>
                <c:pt idx="19">
                  <c:v>35.395132984055202</c:v>
                </c:pt>
                <c:pt idx="20">
                  <c:v>35.225078421601957</c:v>
                </c:pt>
                <c:pt idx="21">
                  <c:v>38.813935515496603</c:v>
                </c:pt>
                <c:pt idx="22">
                  <c:v>50.976077582546225</c:v>
                </c:pt>
                <c:pt idx="23">
                  <c:v>43.593265845091409</c:v>
                </c:pt>
                <c:pt idx="24">
                  <c:v>43.549166750240488</c:v>
                </c:pt>
                <c:pt idx="25">
                  <c:v>38.680493042862217</c:v>
                </c:pt>
                <c:pt idx="26">
                  <c:v>35.972780993273538</c:v>
                </c:pt>
                <c:pt idx="27">
                  <c:v>36.640457686866746</c:v>
                </c:pt>
                <c:pt idx="28">
                  <c:v>39.022313236916595</c:v>
                </c:pt>
                <c:pt idx="29">
                  <c:v>36.325299403292242</c:v>
                </c:pt>
                <c:pt idx="30">
                  <c:v>30.545804730517951</c:v>
                </c:pt>
                <c:pt idx="31">
                  <c:v>27.551476755040675</c:v>
                </c:pt>
                <c:pt idx="32">
                  <c:v>34.416333955301518</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'12.Household (per capita)'!$V$40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capita)'!$AA$39:$BG$39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capita)'!$AA$40:$BG$40</c:f>
              <c:numCache>
                <c:formatCode>#,##0_);[Red]\(#,##0\)</c:formatCode>
                <c:ptCount val="33"/>
                <c:pt idx="0">
                  <c:v>1530.1757419177297</c:v>
                </c:pt>
                <c:pt idx="1">
                  <c:v>1548.2383561241147</c:v>
                </c:pt>
                <c:pt idx="2">
                  <c:v>1659.6828335956302</c:v>
                </c:pt>
                <c:pt idx="3">
                  <c:v>1691.1770000330357</c:v>
                </c:pt>
                <c:pt idx="4">
                  <c:v>1814.7416916690236</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2021.0920770183022</c:v>
                </c:pt>
                <c:pt idx="16">
                  <c:v>1930.1855581363902</c:v>
                </c:pt>
                <c:pt idx="17">
                  <c:v>2010.6513893895503</c:v>
                </c:pt>
                <c:pt idx="18">
                  <c:v>1974.576814454445</c:v>
                </c:pt>
                <c:pt idx="19">
                  <c:v>1898.4870083015642</c:v>
                </c:pt>
                <c:pt idx="20">
                  <c:v>2021.535727620899</c:v>
                </c:pt>
                <c:pt idx="21">
                  <c:v>2115.8699383588978</c:v>
                </c:pt>
                <c:pt idx="22">
                  <c:v>2299.807762388994</c:v>
                </c:pt>
                <c:pt idx="23">
                  <c:v>2281.4579796598346</c:v>
                </c:pt>
                <c:pt idx="24">
                  <c:v>2151.9448380596955</c:v>
                </c:pt>
                <c:pt idx="25">
                  <c:v>2061.3828473797707</c:v>
                </c:pt>
                <c:pt idx="26">
                  <c:v>1992.6828156518675</c:v>
                </c:pt>
                <c:pt idx="27">
                  <c:v>2039.3360505991036</c:v>
                </c:pt>
                <c:pt idx="28">
                  <c:v>1863.8311157882313</c:v>
                </c:pt>
                <c:pt idx="29">
                  <c:v>1842.1007283218723</c:v>
                </c:pt>
                <c:pt idx="30">
                  <c:v>1857.984211743599</c:v>
                </c:pt>
                <c:pt idx="31">
                  <c:v>1812.5011101304999</c:v>
                </c:pt>
                <c:pt idx="32">
                  <c:v>1838.3067368025256</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79681715723"/>
          <c:y val="0.39980973915939433"/>
          <c:w val="0.14660539356835006"/>
          <c:h val="0.39006450911951385"/>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ja-JP" altLang="en-US" sz="1600" baseline="0">
                <a:latin typeface="+mn-ea"/>
              </a:rPr>
              <a:t>家庭からの</a:t>
            </a:r>
            <a:r>
              <a:rPr lang="en-US" altLang="ja-JP" sz="1600" baseline="0">
                <a:latin typeface="+mn-ea"/>
              </a:rPr>
              <a:t>CO</a:t>
            </a:r>
            <a:r>
              <a:rPr lang="en-US" altLang="ja-JP" sz="1600" baseline="-25000">
                <a:latin typeface="+mn-ea"/>
              </a:rPr>
              <a:t>2</a:t>
            </a:r>
            <a:r>
              <a:rPr lang="ja-JP" altLang="en-US" sz="1600" baseline="0">
                <a:latin typeface="+mn-ea"/>
              </a:rPr>
              <a:t>排出量（用途別）</a:t>
            </a:r>
            <a:endParaRPr lang="en-US" altLang="ja-JP" sz="1600" baseline="0">
              <a:latin typeface="+mn-ea"/>
            </a:endParaRPr>
          </a:p>
        </c:rich>
      </c:tx>
      <c:layout>
        <c:manualLayout>
          <c:xMode val="edge"/>
          <c:yMode val="edge"/>
          <c:x val="0.23134017552541128"/>
          <c:y val="0.23517136785741932"/>
        </c:manualLayout>
      </c:layout>
      <c:overlay val="0"/>
    </c:title>
    <c:autoTitleDeleted val="0"/>
    <c:plotArea>
      <c:layout>
        <c:manualLayout>
          <c:layoutTarget val="inner"/>
          <c:xMode val="edge"/>
          <c:yMode val="edge"/>
          <c:x val="0.18041300186804043"/>
          <c:y val="0.20165763610178686"/>
          <c:w val="0.62419277777777782"/>
          <c:h val="0.62419277777777782"/>
        </c:manualLayout>
      </c:layout>
      <c:doughnutChart>
        <c:varyColors val="1"/>
        <c:ser>
          <c:idx val="1"/>
          <c:order val="0"/>
          <c:tx>
            <c:v>一人当たりCO2排出量</c:v>
          </c:tx>
          <c:spPr>
            <a:noFill/>
          </c:spPr>
          <c:dLbls>
            <c:dLbl>
              <c:idx val="0"/>
              <c:layout>
                <c:manualLayout>
                  <c:x val="0.11789707523823942"/>
                  <c:y val="2.8032934983161038E-2"/>
                </c:manualLayout>
              </c:layout>
              <c:tx>
                <c:rich>
                  <a:bodyPr wrap="square" lIns="38100" tIns="19050" rIns="38100" bIns="19050" anchor="ctr" anchorCtr="0">
                    <a:noAutofit/>
                  </a:bodyPr>
                  <a:lstStyle/>
                  <a:p>
                    <a:pPr algn="l">
                      <a:defRPr b="0"/>
                    </a:pPr>
                    <a:fld id="{51720911-0485-4B71-972E-53878375D81A}" type="VALUE">
                      <a:rPr lang="en-US" altLang="ja-JP" sz="1200" b="0" baseline="0"/>
                      <a:pPr algn="l">
                        <a:defRPr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56936048119"/>
                      <c:h val="4.3892421485181923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6692255806287091"/>
                  <c:y val="6.7445480271149732E-4"/>
                </c:manualLayout>
              </c:layout>
              <c:spPr>
                <a:noFill/>
                <a:ln>
                  <a:noFill/>
                </a:ln>
                <a:effectLst/>
              </c:spPr>
              <c:txPr>
                <a:bodyPr wrap="square" lIns="38100" tIns="19050" rIns="38100" bIns="19050" anchor="ctr" anchorCtr="0">
                  <a:noAutofit/>
                </a:bodyPr>
                <a:lstStyle/>
                <a:p>
                  <a:pPr algn="l">
                    <a:defRPr sz="12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val>
            <c:numLit>
              <c:formatCode>""0000"年度"</c:formatCode>
              <c:ptCount val="2"/>
              <c:pt idx="0" formatCode="&quot;約&quot;#,##0">
                <c:v>1840</c:v>
              </c:pt>
              <c:pt idx="1">
                <c:v>2022</c:v>
              </c:pt>
            </c:numLit>
          </c:val>
          <c:extLst>
            <c:ext xmlns:c16="http://schemas.microsoft.com/office/drawing/2014/chart" uri="{C3380CC4-5D6E-409C-BE32-E72D297353CC}">
              <c16:uniqueId val="{00000001-A340-4C1D-9271-C06690674825}"/>
            </c:ext>
          </c:extLst>
        </c:ser>
        <c:ser>
          <c:idx val="0"/>
          <c:order val="1"/>
          <c:tx>
            <c:strRef>
              <c:f>'12.Household (per capita)'!$BG$51</c:f>
              <c:strCache>
                <c:ptCount val="1"/>
                <c:pt idx="0">
                  <c:v>2022</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C83-47A8-95F3-DC4389FDD468}"/>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C83-47A8-95F3-DC4389FDD468}"/>
              </c:ext>
            </c:extLst>
          </c:dPt>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0.14576623357758264"/>
                  <c:y val="-2.69286963313400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91598866876E-2"/>
                      <c:h val="5.1320239292189172E-2"/>
                    </c:manualLayout>
                  </c15:layout>
                </c:ext>
                <c:ext xmlns:c16="http://schemas.microsoft.com/office/drawing/2014/chart" uri="{C3380CC4-5D6E-409C-BE32-E72D297353CC}">
                  <c16:uniqueId val="{00000001-EC83-47A8-95F3-DC4389FDD468}"/>
                </c:ext>
              </c:extLst>
            </c:dLbl>
            <c:dLbl>
              <c:idx val="3"/>
              <c:layout>
                <c:manualLayout>
                  <c:x val="1.1886966023560245E-2"/>
                  <c:y val="4.617564264650201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4.907349058639569E-3"/>
                  <c:y val="-8.410191828055945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1.8507124734298032E-2"/>
                  <c:y val="1.134138766411755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710580321023772"/>
                      <c:h val="8.9038388694280352E-2"/>
                    </c:manualLayout>
                  </c15:layout>
                </c:ext>
                <c:ext xmlns:c16="http://schemas.microsoft.com/office/drawing/2014/chart" uri="{C3380CC4-5D6E-409C-BE32-E72D297353CC}">
                  <c16:uniqueId val="{00000003-EC83-47A8-95F3-DC4389FDD468}"/>
                </c:ext>
              </c:extLst>
            </c:dLbl>
            <c:dLbl>
              <c:idx val="6"/>
              <c:layout>
                <c:manualLayout>
                  <c:x val="-8.2267632703294763E-2"/>
                  <c:y val="-7.11856640194325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4.5848701356861185E-2"/>
                  <c:y val="-7.28052936041479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capita)'!$W$53:$W$60</c:f>
              <c:strCache>
                <c:ptCount val="8"/>
                <c:pt idx="0">
                  <c:v>暖房</c:v>
                </c:pt>
                <c:pt idx="1">
                  <c:v>冷房</c:v>
                </c:pt>
                <c:pt idx="2">
                  <c:v>給湯</c:v>
                </c:pt>
                <c:pt idx="3">
                  <c:v>厨房</c:v>
                </c:pt>
                <c:pt idx="4">
                  <c:v>動力他※1</c:v>
                </c:pt>
                <c:pt idx="5">
                  <c:v>自家用乗用車※2</c:v>
                </c:pt>
                <c:pt idx="6">
                  <c:v>ごみ処理※2</c:v>
                </c:pt>
                <c:pt idx="7">
                  <c:v>水道※2</c:v>
                </c:pt>
              </c:strCache>
            </c:strRef>
          </c:cat>
          <c:val>
            <c:numRef>
              <c:f>'12.Household (per capita)'!$BG$53:$BG$60</c:f>
              <c:numCache>
                <c:formatCode>0.0%</c:formatCode>
                <c:ptCount val="8"/>
                <c:pt idx="0">
                  <c:v>0.16862580876019304</c:v>
                </c:pt>
                <c:pt idx="1">
                  <c:v>2.2235869816482595E-2</c:v>
                </c:pt>
                <c:pt idx="2">
                  <c:v>0.13558688256799079</c:v>
                </c:pt>
                <c:pt idx="3">
                  <c:v>5.3062508269842538E-2</c:v>
                </c:pt>
                <c:pt idx="4">
                  <c:v>0.30885739593260897</c:v>
                </c:pt>
                <c:pt idx="5">
                  <c:v>0.25401169765480042</c:v>
                </c:pt>
                <c:pt idx="6">
                  <c:v>3.8898078944165207E-2</c:v>
                </c:pt>
                <c:pt idx="7">
                  <c:v>1.8721758053916432E-2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(by fuel type)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1994922626655744"/>
          <c:h val="0.66606148148148281"/>
        </c:manualLayout>
      </c:layout>
      <c:barChart>
        <c:barDir val="col"/>
        <c:grouping val="stacked"/>
        <c:varyColors val="0"/>
        <c:ser>
          <c:idx val="0"/>
          <c:order val="0"/>
          <c:tx>
            <c:strRef>
              <c:f>'12.Household (per capita)'!$Z$13</c:f>
              <c:strCache>
                <c:ptCount val="1"/>
                <c:pt idx="0">
                  <c:v>Coal</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capita)'!$AA$13:$BG$13</c:f>
              <c:numCache>
                <c:formatCode>#,##0.0_);[Red]\(#,##0.0\)</c:formatCode>
                <c:ptCount val="33"/>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9693-463C-9386-A782A9DA43FC}"/>
            </c:ext>
          </c:extLst>
        </c:ser>
        <c:ser>
          <c:idx val="1"/>
          <c:order val="1"/>
          <c:tx>
            <c:strRef>
              <c:f>'12.Household (per capita)'!$Z$14</c:f>
              <c:strCache>
                <c:ptCount val="1"/>
                <c:pt idx="0">
                  <c:v>Kerosene</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capita)'!$AA$14:$BG$14</c:f>
              <c:numCache>
                <c:formatCode>#,##0_);[Red]\(#,##0\)</c:formatCode>
                <c:ptCount val="33"/>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179.88606891396307</c:v>
                </c:pt>
                <c:pt idx="27">
                  <c:v>193.53189665198872</c:v>
                </c:pt>
                <c:pt idx="28">
                  <c:v>160.0682757487757</c:v>
                </c:pt>
                <c:pt idx="29">
                  <c:v>159.49833430984449</c:v>
                </c:pt>
                <c:pt idx="30">
                  <c:v>167.85042865770365</c:v>
                </c:pt>
                <c:pt idx="31">
                  <c:v>144.93560969004781</c:v>
                </c:pt>
                <c:pt idx="32">
                  <c:v>144.12834019134701</c:v>
                </c:pt>
              </c:numCache>
            </c:numRef>
          </c:val>
          <c:extLst>
            <c:ext xmlns:c16="http://schemas.microsoft.com/office/drawing/2014/chart" uri="{C3380CC4-5D6E-409C-BE32-E72D297353CC}">
              <c16:uniqueId val="{00000001-9693-463C-9386-A782A9DA43FC}"/>
            </c:ext>
          </c:extLst>
        </c:ser>
        <c:ser>
          <c:idx val="2"/>
          <c:order val="2"/>
          <c:tx>
            <c:strRef>
              <c:f>'12.Household (per capita)'!$Z$15</c:f>
              <c:strCache>
                <c:ptCount val="1"/>
                <c:pt idx="0">
                  <c:v>LPG</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capita)'!$AA$15:$BG$15</c:f>
              <c:numCache>
                <c:formatCode>#,##0_);[Red]\(#,##0\)</c:formatCode>
                <c:ptCount val="33"/>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c:v>99.316716538921398</c:v>
                </c:pt>
                <c:pt idx="25">
                  <c:v>97.397555005295928</c:v>
                </c:pt>
                <c:pt idx="26">
                  <c:v>92.300979947910747</c:v>
                </c:pt>
                <c:pt idx="27">
                  <c:v>98.622905873784987</c:v>
                </c:pt>
                <c:pt idx="28">
                  <c:v>88.565394441258746</c:v>
                </c:pt>
                <c:pt idx="29">
                  <c:v>96.883741578963694</c:v>
                </c:pt>
                <c:pt idx="30">
                  <c:v>97.755923316649771</c:v>
                </c:pt>
                <c:pt idx="31">
                  <c:v>90.031792679663454</c:v>
                </c:pt>
                <c:pt idx="32">
                  <c:v>86.2952700803379</c:v>
                </c:pt>
              </c:numCache>
            </c:numRef>
          </c:val>
          <c:extLst>
            <c:ext xmlns:c16="http://schemas.microsoft.com/office/drawing/2014/chart" uri="{C3380CC4-5D6E-409C-BE32-E72D297353CC}">
              <c16:uniqueId val="{00000002-9693-463C-9386-A782A9DA43FC}"/>
            </c:ext>
          </c:extLst>
        </c:ser>
        <c:ser>
          <c:idx val="3"/>
          <c:order val="3"/>
          <c:tx>
            <c:strRef>
              <c:f>'12.Household (per capita)'!$Z$16</c:f>
              <c:strCache>
                <c:ptCount val="1"/>
                <c:pt idx="0">
                  <c:v>City Gas</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capita)'!$AA$16:$BG$16</c:f>
              <c:numCache>
                <c:formatCode>#,##0_);[Red]\(#,##0\)</c:formatCode>
                <c:ptCount val="33"/>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166.34304952509063</c:v>
                </c:pt>
                <c:pt idx="27">
                  <c:v>174.75675488123167</c:v>
                </c:pt>
                <c:pt idx="28">
                  <c:v>162.85916266789522</c:v>
                </c:pt>
                <c:pt idx="29">
                  <c:v>165.25850575578522</c:v>
                </c:pt>
                <c:pt idx="30">
                  <c:v>176.79358801332762</c:v>
                </c:pt>
                <c:pt idx="31">
                  <c:v>175.96952252403784</c:v>
                </c:pt>
                <c:pt idx="32">
                  <c:v>166.90988608104993</c:v>
                </c:pt>
              </c:numCache>
            </c:numRef>
          </c:val>
          <c:extLst>
            <c:ext xmlns:c16="http://schemas.microsoft.com/office/drawing/2014/chart" uri="{C3380CC4-5D6E-409C-BE32-E72D297353CC}">
              <c16:uniqueId val="{00000003-9693-463C-9386-A782A9DA43FC}"/>
            </c:ext>
          </c:extLst>
        </c:ser>
        <c:ser>
          <c:idx val="4"/>
          <c:order val="4"/>
          <c:tx>
            <c:strRef>
              <c:f>'12.Household (per capita)'!$Z$17</c:f>
              <c:strCache>
                <c:ptCount val="1"/>
                <c:pt idx="0">
                  <c:v>Electricity</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capita)'!$AA$17:$BG$17</c:f>
              <c:numCache>
                <c:formatCode>#,##0_);[Red]\(#,##0\)</c:formatCode>
                <c:ptCount val="33"/>
                <c:pt idx="0">
                  <c:v>549.10250821460443</c:v>
                </c:pt>
                <c:pt idx="1">
                  <c:v>556.30405993530997</c:v>
                </c:pt>
                <c:pt idx="2">
                  <c:v>580.43553136120158</c:v>
                </c:pt>
                <c:pt idx="3">
                  <c:v>552.12310943384671</c:v>
                </c:pt>
                <c:pt idx="4">
                  <c:v>630.71990513059018</c:v>
                </c:pt>
                <c:pt idx="5">
                  <c:v>617.96980090118802</c:v>
                </c:pt>
                <c:pt idx="6">
                  <c:v>617.15769236140773</c:v>
                </c:pt>
                <c:pt idx="7">
                  <c:v>605.16583347220092</c:v>
                </c:pt>
                <c:pt idx="8">
                  <c:v>590.23644282322323</c:v>
                </c:pt>
                <c:pt idx="9">
                  <c:v>631.94797676605856</c:v>
                </c:pt>
                <c:pt idx="10">
                  <c:v>627.52303842171682</c:v>
                </c:pt>
                <c:pt idx="11">
                  <c:v>635.95576205911129</c:v>
                </c:pt>
                <c:pt idx="12">
                  <c:v>689.36108153039618</c:v>
                </c:pt>
                <c:pt idx="13">
                  <c:v>728.1656588320825</c:v>
                </c:pt>
                <c:pt idx="14">
                  <c:v>730.54758672947264</c:v>
                </c:pt>
                <c:pt idx="15">
                  <c:v>742.7665791203658</c:v>
                </c:pt>
                <c:pt idx="16">
                  <c:v>711.12573921845751</c:v>
                </c:pt>
                <c:pt idx="17">
                  <c:v>807.95227644790759</c:v>
                </c:pt>
                <c:pt idx="18">
                  <c:v>795.98453225052901</c:v>
                </c:pt>
                <c:pt idx="19">
                  <c:v>766.44208040307694</c:v>
                </c:pt>
                <c:pt idx="20">
                  <c:v>872.49095029261366</c:v>
                </c:pt>
                <c:pt idx="21">
                  <c:v>983.65773532838932</c:v>
                </c:pt>
                <c:pt idx="22">
                  <c:v>1139.3141832535171</c:v>
                </c:pt>
                <c:pt idx="23">
                  <c:v>1170.172059941307</c:v>
                </c:pt>
                <c:pt idx="24">
                  <c:v>1097.8291516381535</c:v>
                </c:pt>
                <c:pt idx="25">
                  <c:v>1031.4492166948432</c:v>
                </c:pt>
                <c:pt idx="26">
                  <c:v>982.89570280710348</c:v>
                </c:pt>
                <c:pt idx="27">
                  <c:v>987.80940268215591</c:v>
                </c:pt>
                <c:pt idx="28">
                  <c:v>852.2635530576174</c:v>
                </c:pt>
                <c:pt idx="29">
                  <c:v>820.67790765714608</c:v>
                </c:pt>
                <c:pt idx="30">
                  <c:v>888.18769912883681</c:v>
                </c:pt>
                <c:pt idx="31">
                  <c:v>865.76070648077291</c:v>
                </c:pt>
                <c:pt idx="32">
                  <c:v>867.6058638243976</c:v>
                </c:pt>
              </c:numCache>
            </c:numRef>
          </c:val>
          <c:extLst>
            <c:ext xmlns:c16="http://schemas.microsoft.com/office/drawing/2014/chart" uri="{C3380CC4-5D6E-409C-BE32-E72D297353CC}">
              <c16:uniqueId val="{00000004-9693-463C-9386-A782A9DA43FC}"/>
            </c:ext>
          </c:extLst>
        </c:ser>
        <c:ser>
          <c:idx val="5"/>
          <c:order val="5"/>
          <c:tx>
            <c:strRef>
              <c:f>'12.Household (per capita)'!$Z$18</c:f>
              <c:strCache>
                <c:ptCount val="1"/>
                <c:pt idx="0">
                  <c:v>Heat</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capita)'!$AA$18:$BG$18</c:f>
              <c:numCache>
                <c:formatCode>#,##0.0_);[Red]\(#,##0.0\)</c:formatCode>
                <c:ptCount val="33"/>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0.57909312121973</c:v>
                </c:pt>
                <c:pt idx="17">
                  <c:v>0.62108511247798193</c:v>
                </c:pt>
                <c:pt idx="18">
                  <c:v>0.59563949321843501</c:v>
                </c:pt>
                <c:pt idx="19">
                  <c:v>0.56287231423692319</c:v>
                </c:pt>
                <c:pt idx="20">
                  <c:v>0.56260407163598503</c:v>
                </c:pt>
                <c:pt idx="21">
                  <c:v>0.58008760443722318</c:v>
                </c:pt>
                <c:pt idx="22">
                  <c:v>0.58064436088073967</c:v>
                </c:pt>
                <c:pt idx="23">
                  <c:v>0.56623372891462886</c:v>
                </c:pt>
                <c:pt idx="24">
                  <c:v>0.52541635234157591</c:v>
                </c:pt>
                <c:pt idx="25">
                  <c:v>0.50362216931899129</c:v>
                </c:pt>
                <c:pt idx="26">
                  <c:v>0.59313743130468322</c:v>
                </c:pt>
                <c:pt idx="27">
                  <c:v>0.59683950452622625</c:v>
                </c:pt>
                <c:pt idx="28">
                  <c:v>0.56116698362453077</c:v>
                </c:pt>
                <c:pt idx="29">
                  <c:v>0.52475282072474316</c:v>
                </c:pt>
                <c:pt idx="30">
                  <c:v>0.54039420513105985</c:v>
                </c:pt>
                <c:pt idx="31">
                  <c:v>0.52155124773969552</c:v>
                </c:pt>
                <c:pt idx="32">
                  <c:v>0.49302707289029751</c:v>
                </c:pt>
              </c:numCache>
            </c:numRef>
          </c:val>
          <c:extLst>
            <c:ext xmlns:c16="http://schemas.microsoft.com/office/drawing/2014/chart" uri="{C3380CC4-5D6E-409C-BE32-E72D297353CC}">
              <c16:uniqueId val="{00000005-9693-463C-9386-A782A9DA43FC}"/>
            </c:ext>
          </c:extLst>
        </c:ser>
        <c:ser>
          <c:idx val="6"/>
          <c:order val="6"/>
          <c:tx>
            <c:strRef>
              <c:f>'12.Household (per capita)'!$Z$19</c:f>
              <c:strCache>
                <c:ptCount val="1"/>
                <c:pt idx="0">
                  <c:v>Gasoline</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capita)'!$AA$19:$BG$19</c:f>
              <c:numCache>
                <c:formatCode>#,##0_);[Red]\(#,##0\)</c:formatCode>
                <c:ptCount val="33"/>
                <c:pt idx="0">
                  <c:v>345.09160046062874</c:v>
                </c:pt>
                <c:pt idx="1">
                  <c:v>337.44510033761446</c:v>
                </c:pt>
                <c:pt idx="2">
                  <c:v>383.76790688146303</c:v>
                </c:pt>
                <c:pt idx="3">
                  <c:v>403.81269436875237</c:v>
                </c:pt>
                <c:pt idx="4">
                  <c:v>437.68022069996454</c:v>
                </c:pt>
                <c:pt idx="5">
                  <c:v>435.33636572709298</c:v>
                </c:pt>
                <c:pt idx="6">
                  <c:v>469.18766779325648</c:v>
                </c:pt>
                <c:pt idx="7">
                  <c:v>431.55344286207998</c:v>
                </c:pt>
                <c:pt idx="8">
                  <c:v>464.89134963129555</c:v>
                </c:pt>
                <c:pt idx="9">
                  <c:v>495.40153284103184</c:v>
                </c:pt>
                <c:pt idx="10">
                  <c:v>518.65113612078369</c:v>
                </c:pt>
                <c:pt idx="11">
                  <c:v>517.23702729080742</c:v>
                </c:pt>
                <c:pt idx="12">
                  <c:v>535.36514974049805</c:v>
                </c:pt>
                <c:pt idx="13">
                  <c:v>553.15752664262186</c:v>
                </c:pt>
                <c:pt idx="14">
                  <c:v>546.90204780381202</c:v>
                </c:pt>
                <c:pt idx="15">
                  <c:v>540.69162234109524</c:v>
                </c:pt>
                <c:pt idx="16">
                  <c:v>536.40272208660542</c:v>
                </c:pt>
                <c:pt idx="17">
                  <c:v>533.16188414351541</c:v>
                </c:pt>
                <c:pt idx="18">
                  <c:v>541.21754918745205</c:v>
                </c:pt>
                <c:pt idx="19">
                  <c:v>517.04712986387847</c:v>
                </c:pt>
                <c:pt idx="20">
                  <c:v>516.11597590582255</c:v>
                </c:pt>
                <c:pt idx="21">
                  <c:v>502.0951978234412</c:v>
                </c:pt>
                <c:pt idx="22">
                  <c:v>516.28200831941444</c:v>
                </c:pt>
                <c:pt idx="23">
                  <c:v>497.01482246717427</c:v>
                </c:pt>
                <c:pt idx="24">
                  <c:v>466.82997206992854</c:v>
                </c:pt>
                <c:pt idx="25">
                  <c:v>468.05720495193037</c:v>
                </c:pt>
                <c:pt idx="26">
                  <c:v>448.38411786114449</c:v>
                </c:pt>
                <c:pt idx="27">
                  <c:v>457.09510075995632</c:v>
                </c:pt>
                <c:pt idx="28">
                  <c:v>467.9246085501731</c:v>
                </c:pt>
                <c:pt idx="29">
                  <c:v>465.3756141914933</c:v>
                </c:pt>
                <c:pt idx="30">
                  <c:v>400.60380597059742</c:v>
                </c:pt>
                <c:pt idx="31">
                  <c:v>411.38951901313436</c:v>
                </c:pt>
                <c:pt idx="32">
                  <c:v>442.21230368046611</c:v>
                </c:pt>
              </c:numCache>
            </c:numRef>
          </c:val>
          <c:extLst>
            <c:ext xmlns:c16="http://schemas.microsoft.com/office/drawing/2014/chart" uri="{C3380CC4-5D6E-409C-BE32-E72D297353CC}">
              <c16:uniqueId val="{00000006-9693-463C-9386-A782A9DA43FC}"/>
            </c:ext>
          </c:extLst>
        </c:ser>
        <c:ser>
          <c:idx val="7"/>
          <c:order val="7"/>
          <c:tx>
            <c:strRef>
              <c:f>'12.Household (per capita)'!$Z$20</c:f>
              <c:strCache>
                <c:ptCount val="1"/>
                <c:pt idx="0">
                  <c:v>Diesel Oil</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capita)'!$AA$20:$BG$20</c:f>
              <c:numCache>
                <c:formatCode>#,##0_);[Red]\(#,##0\)</c:formatCode>
                <c:ptCount val="33"/>
                <c:pt idx="0">
                  <c:v>55.389357051262991</c:v>
                </c:pt>
                <c:pt idx="1">
                  <c:v>60.259978693299615</c:v>
                </c:pt>
                <c:pt idx="2">
                  <c:v>73.92224062673175</c:v>
                </c:pt>
                <c:pt idx="3">
                  <c:v>85.624690196150254</c:v>
                </c:pt>
                <c:pt idx="4">
                  <c:v>101.27126298254655</c:v>
                </c:pt>
                <c:pt idx="5">
                  <c:v>104.65640746577749</c:v>
                </c:pt>
                <c:pt idx="6">
                  <c:v>113.5149072835234</c:v>
                </c:pt>
                <c:pt idx="7">
                  <c:v>100.527194043229</c:v>
                </c:pt>
                <c:pt idx="8">
                  <c:v>102.18863700515477</c:v>
                </c:pt>
                <c:pt idx="9">
                  <c:v>101.34516177091936</c:v>
                </c:pt>
                <c:pt idx="10">
                  <c:v>93.657948654855858</c:v>
                </c:pt>
                <c:pt idx="11">
                  <c:v>87.202975964145764</c:v>
                </c:pt>
                <c:pt idx="12">
                  <c:v>78.164119808301649</c:v>
                </c:pt>
                <c:pt idx="13">
                  <c:v>70.964552514843504</c:v>
                </c:pt>
                <c:pt idx="14">
                  <c:v>65.215970408264312</c:v>
                </c:pt>
                <c:pt idx="15">
                  <c:v>56.226499436490272</c:v>
                </c:pt>
                <c:pt idx="16">
                  <c:v>45.028079189423657</c:v>
                </c:pt>
                <c:pt idx="17">
                  <c:v>37.598780268433394</c:v>
                </c:pt>
                <c:pt idx="18">
                  <c:v>31.727142153172451</c:v>
                </c:pt>
                <c:pt idx="19">
                  <c:v>24.625844576003615</c:v>
                </c:pt>
                <c:pt idx="20">
                  <c:v>22.674654266510231</c:v>
                </c:pt>
                <c:pt idx="21">
                  <c:v>21.509203602108727</c:v>
                </c:pt>
                <c:pt idx="22">
                  <c:v>20.210753180078093</c:v>
                </c:pt>
                <c:pt idx="23">
                  <c:v>20.36256334697584</c:v>
                </c:pt>
                <c:pt idx="24">
                  <c:v>19.369874206520905</c:v>
                </c:pt>
                <c:pt idx="25">
                  <c:v>20.495768268050988</c:v>
                </c:pt>
                <c:pt idx="26">
                  <c:v>19.831352157551663</c:v>
                </c:pt>
                <c:pt idx="27">
                  <c:v>21.172730617860559</c:v>
                </c:pt>
                <c:pt idx="28">
                  <c:v>22.92579475037363</c:v>
                </c:pt>
                <c:pt idx="29">
                  <c:v>24.544773640325506</c:v>
                </c:pt>
                <c:pt idx="30">
                  <c:v>20.081236086342255</c:v>
                </c:pt>
                <c:pt idx="31">
                  <c:v>22.422503179046338</c:v>
                </c:pt>
                <c:pt idx="32">
                  <c:v>24.739111344999809</c:v>
                </c:pt>
              </c:numCache>
            </c:numRef>
          </c:val>
          <c:extLst>
            <c:ext xmlns:c16="http://schemas.microsoft.com/office/drawing/2014/chart" uri="{C3380CC4-5D6E-409C-BE32-E72D297353CC}">
              <c16:uniqueId val="{00000007-9693-463C-9386-A782A9DA43FC}"/>
            </c:ext>
          </c:extLst>
        </c:ser>
        <c:ser>
          <c:idx val="8"/>
          <c:order val="8"/>
          <c:tx>
            <c:strRef>
              <c:f>'12.Household (per capita)'!$Z$21</c:f>
              <c:strCache>
                <c:ptCount val="1"/>
                <c:pt idx="0">
                  <c:v>Municipal Solid Waste</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capita)'!$AA$21:$BG$21</c:f>
              <c:numCache>
                <c:formatCode>#,##0_);[Red]\(#,##0\)</c:formatCode>
                <c:ptCount val="33"/>
                <c:pt idx="0">
                  <c:v>91.644765250327623</c:v>
                </c:pt>
                <c:pt idx="1">
                  <c:v>93.571142602063517</c:v>
                </c:pt>
                <c:pt idx="2">
                  <c:v>94.657706869416444</c:v>
                </c:pt>
                <c:pt idx="3">
                  <c:v>94.682076070498795</c:v>
                </c:pt>
                <c:pt idx="4">
                  <c:v>98.325838030301952</c:v>
                </c:pt>
                <c:pt idx="5">
                  <c:v>100.3574240874852</c:v>
                </c:pt>
                <c:pt idx="6">
                  <c:v>103.39429916325352</c:v>
                </c:pt>
                <c:pt idx="7">
                  <c:v>105.41857918515313</c:v>
                </c:pt>
                <c:pt idx="8">
                  <c:v>106.05242404821196</c:v>
                </c:pt>
                <c:pt idx="9">
                  <c:v>108.62746400223614</c:v>
                </c:pt>
                <c:pt idx="10">
                  <c:v>112.47941577202184</c:v>
                </c:pt>
                <c:pt idx="11">
                  <c:v>114.39253474579532</c:v>
                </c:pt>
                <c:pt idx="12">
                  <c:v>116.63814742422502</c:v>
                </c:pt>
                <c:pt idx="13">
                  <c:v>118.05300763568577</c:v>
                </c:pt>
                <c:pt idx="14">
                  <c:v>112.09190781483078</c:v>
                </c:pt>
                <c:pt idx="15">
                  <c:v>103.98366747741979</c:v>
                </c:pt>
                <c:pt idx="16">
                  <c:v>94.891521172348916</c:v>
                </c:pt>
                <c:pt idx="17">
                  <c:v>92.561881906924768</c:v>
                </c:pt>
                <c:pt idx="18">
                  <c:v>90.332531941003396</c:v>
                </c:pt>
                <c:pt idx="19">
                  <c:v>75.229859801147811</c:v>
                </c:pt>
                <c:pt idx="20">
                  <c:v>72.996295950549253</c:v>
                </c:pt>
                <c:pt idx="21">
                  <c:v>79.979188493029611</c:v>
                </c:pt>
                <c:pt idx="22">
                  <c:v>81.613042479682733</c:v>
                </c:pt>
                <c:pt idx="23">
                  <c:v>76.33694858831899</c:v>
                </c:pt>
                <c:pt idx="24">
                  <c:v>67.891437883225166</c:v>
                </c:pt>
                <c:pt idx="25">
                  <c:v>66.368066208526258</c:v>
                </c:pt>
                <c:pt idx="26">
                  <c:v>66.47562601452492</c:v>
                </c:pt>
                <c:pt idx="27">
                  <c:v>69.109961940732433</c:v>
                </c:pt>
                <c:pt idx="28">
                  <c:v>69.640846351596338</c:v>
                </c:pt>
                <c:pt idx="29">
                  <c:v>73.011798964297199</c:v>
                </c:pt>
                <c:pt idx="30">
                  <c:v>75.625331634492355</c:v>
                </c:pt>
                <c:pt idx="31">
                  <c:v>73.91842856101681</c:v>
                </c:pt>
                <c:pt idx="32">
                  <c:v>71.506600571735376</c:v>
                </c:pt>
              </c:numCache>
            </c:numRef>
          </c:val>
          <c:extLst>
            <c:ext xmlns:c16="http://schemas.microsoft.com/office/drawing/2014/chart" uri="{C3380CC4-5D6E-409C-BE32-E72D297353CC}">
              <c16:uniqueId val="{00000008-9693-463C-9386-A782A9DA43FC}"/>
            </c:ext>
          </c:extLst>
        </c:ser>
        <c:ser>
          <c:idx val="9"/>
          <c:order val="9"/>
          <c:tx>
            <c:strRef>
              <c:f>'12.Household (per capita)'!$Z$22</c:f>
              <c:strCache>
                <c:ptCount val="1"/>
                <c:pt idx="0">
                  <c:v>Water and Wastewater</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capita)'!$AA$22:$BG$22</c:f>
              <c:numCache>
                <c:formatCode>#,##0.0_);[Red]\(#,##0.0\)</c:formatCode>
                <c:ptCount val="33"/>
                <c:pt idx="0">
                  <c:v>17.495678656597232</c:v>
                </c:pt>
                <c:pt idx="1">
                  <c:v>22.018172153399334</c:v>
                </c:pt>
                <c:pt idx="2">
                  <c:v>26.612594802677791</c:v>
                </c:pt>
                <c:pt idx="3">
                  <c:v>28.754850756468876</c:v>
                </c:pt>
                <c:pt idx="4">
                  <c:v>36.43040844227788</c:v>
                </c:pt>
                <c:pt idx="5">
                  <c:v>38.379782977107588</c:v>
                </c:pt>
                <c:pt idx="6">
                  <c:v>35.6858414674019</c:v>
                </c:pt>
                <c:pt idx="7">
                  <c:v>32.540361075434156</c:v>
                </c:pt>
                <c:pt idx="8">
                  <c:v>30.252902152737317</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25.172060322258805</c:v>
                </c:pt>
                <c:pt idx="17">
                  <c:v>27.919196906807269</c:v>
                </c:pt>
                <c:pt idx="18">
                  <c:v>32.9720309024786</c:v>
                </c:pt>
                <c:pt idx="19">
                  <c:v>35.395132984055195</c:v>
                </c:pt>
                <c:pt idx="20">
                  <c:v>35.225078421601964</c:v>
                </c:pt>
                <c:pt idx="21">
                  <c:v>38.81393551549661</c:v>
                </c:pt>
                <c:pt idx="22">
                  <c:v>50.976077582546232</c:v>
                </c:pt>
                <c:pt idx="23">
                  <c:v>43.593265845091409</c:v>
                </c:pt>
                <c:pt idx="24">
                  <c:v>43.549166750240488</c:v>
                </c:pt>
                <c:pt idx="25">
                  <c:v>38.680493042862217</c:v>
                </c:pt>
                <c:pt idx="26">
                  <c:v>35.972780993273545</c:v>
                </c:pt>
                <c:pt idx="27">
                  <c:v>36.640457686866739</c:v>
                </c:pt>
                <c:pt idx="28">
                  <c:v>39.022313236916595</c:v>
                </c:pt>
                <c:pt idx="29">
                  <c:v>36.325299403292249</c:v>
                </c:pt>
                <c:pt idx="30">
                  <c:v>30.545804730517951</c:v>
                </c:pt>
                <c:pt idx="31">
                  <c:v>27.551476755040675</c:v>
                </c:pt>
                <c:pt idx="32">
                  <c:v>34.416333955301518</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'12.Household (per capita)'!$Y$12</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capita)'!$AA$12:$BG$12</c:f>
              <c:numCache>
                <c:formatCode>#,##0_);[Red]\(#,##0\)</c:formatCode>
                <c:ptCount val="33"/>
                <c:pt idx="0">
                  <c:v>1530.1757419177297</c:v>
                </c:pt>
                <c:pt idx="1">
                  <c:v>1548.2383561241147</c:v>
                </c:pt>
                <c:pt idx="2">
                  <c:v>1659.6828335956302</c:v>
                </c:pt>
                <c:pt idx="3">
                  <c:v>1691.1770000330357</c:v>
                </c:pt>
                <c:pt idx="4">
                  <c:v>1814.7416916690236</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2021.0920770183022</c:v>
                </c:pt>
                <c:pt idx="16">
                  <c:v>1930.1855581363902</c:v>
                </c:pt>
                <c:pt idx="17">
                  <c:v>2010.6513893895503</c:v>
                </c:pt>
                <c:pt idx="18">
                  <c:v>1974.576814454445</c:v>
                </c:pt>
                <c:pt idx="19">
                  <c:v>1898.4870083015642</c:v>
                </c:pt>
                <c:pt idx="20">
                  <c:v>2021.535727620899</c:v>
                </c:pt>
                <c:pt idx="21">
                  <c:v>2115.8699383588978</c:v>
                </c:pt>
                <c:pt idx="22">
                  <c:v>2299.807762388994</c:v>
                </c:pt>
                <c:pt idx="23">
                  <c:v>2281.4579796598346</c:v>
                </c:pt>
                <c:pt idx="24">
                  <c:v>2151.9448380596955</c:v>
                </c:pt>
                <c:pt idx="25">
                  <c:v>2061.3828473797707</c:v>
                </c:pt>
                <c:pt idx="26">
                  <c:v>1992.6828156518675</c:v>
                </c:pt>
                <c:pt idx="27">
                  <c:v>2039.3360505991036</c:v>
                </c:pt>
                <c:pt idx="28">
                  <c:v>1863.8311157882313</c:v>
                </c:pt>
                <c:pt idx="29">
                  <c:v>1842.1007283218723</c:v>
                </c:pt>
                <c:pt idx="30">
                  <c:v>1857.984211743599</c:v>
                </c:pt>
                <c:pt idx="31">
                  <c:v>1812.5011101304999</c:v>
                </c:pt>
                <c:pt idx="32">
                  <c:v>1838.3067368025256</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8663601645250442"/>
          <c:w val="0.13754864557624052"/>
          <c:h val="0.54849864409565285"/>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v>per capita</c:v>
          </c:tx>
          <c:spPr>
            <a:noFill/>
            <a:ln>
              <a:noFill/>
            </a:ln>
          </c:spPr>
          <c:dLbls>
            <c:dLbl>
              <c:idx val="0"/>
              <c:layout>
                <c:manualLayout>
                  <c:x val="0.10951534171249841"/>
                  <c:y val="1.7546591222956549E-2"/>
                </c:manualLayout>
              </c:layout>
              <c:tx>
                <c:rich>
                  <a:bodyPr wrap="square" lIns="38100" tIns="19050" rIns="38100" bIns="19050" anchor="ctr" anchorCtr="0">
                    <a:noAutofit/>
                  </a:bodyPr>
                  <a:lstStyle/>
                  <a:p>
                    <a:pPr algn="l">
                      <a:defRPr sz="1100" b="0"/>
                    </a:pPr>
                    <a:fld id="{5DB6C2E1-0076-466C-891E-A11C66C1F964}" type="VALUE">
                      <a:rPr lang="en-US" altLang="ja-JP" sz="1100" b="0"/>
                      <a:pPr algn="l">
                        <a:defRPr sz="1100" b="0"/>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4272451781"/>
                  <c:y val="-1.3257160724897616E-2"/>
                </c:manualLayout>
              </c:layout>
              <c:tx>
                <c:rich>
                  <a:bodyPr wrap="square" lIns="38100" tIns="19050" rIns="38100" bIns="19050" anchor="ctr" anchorCtr="0">
                    <a:noAutofit/>
                  </a:bodyPr>
                  <a:lstStyle/>
                  <a:p>
                    <a:pPr algn="l">
                      <a:defRPr sz="1100" b="0"/>
                    </a:pPr>
                    <a:fld id="{FF78C685-2F26-4058-8C74-87EE39516647}" type="VALUE">
                      <a:rPr lang="en-US" altLang="ja-JP" sz="1100" b="0"/>
                      <a:pPr algn="l">
                        <a:defRPr sz="1100" b="0"/>
                      </a:pPr>
                      <a:t>[値]</a:t>
                    </a:fld>
                    <a:endParaRPr lang="ja-JP" altLang="en-US"/>
                  </a:p>
                </c:rich>
              </c:tx>
              <c:numFmt formatCode="&quot;in 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'12.Household (per capita)'!$Z$27:$Z$36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Lit>
              <c:formatCode>"in FY"0000""</c:formatCode>
              <c:ptCount val="2"/>
              <c:pt idx="0" formatCode="#,##0_ ">
                <c:v>1840</c:v>
              </c:pt>
              <c:pt idx="1">
                <c:v>2022</c:v>
              </c:pt>
            </c:numLit>
          </c:val>
          <c:extLst>
            <c:ext xmlns:c16="http://schemas.microsoft.com/office/drawing/2014/chart" uri="{C3380CC4-5D6E-409C-BE32-E72D297353CC}">
              <c16:uniqueId val="{00000002-5078-4F49-B60D-3C90B7ED1E12}"/>
            </c:ext>
          </c:extLst>
        </c:ser>
        <c:ser>
          <c:idx val="0"/>
          <c:order val="1"/>
          <c:tx>
            <c:strRef>
              <c:f>'12.Household (per capita)'!$BG$25</c:f>
              <c:strCache>
                <c:ptCount val="1"/>
                <c:pt idx="0">
                  <c:v>2022</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482402589806215"/>
                  <c:y val="-0.1103494656641187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715863607624023"/>
                      <c:h val="7.0279019572025966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0.16007331006648598"/>
                  <c:y val="9.70742119937518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8431814256643598E-2"/>
                      <c:h val="9.5109360391153072E-2"/>
                    </c:manualLayout>
                  </c15:layout>
                </c:ext>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3.0099916996961115E-2"/>
                  <c:y val="-0.1423214883913007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31676104316436"/>
                      <c:h val="8.5270695564490531E-2"/>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Ref>
              <c:f>'12.Household (per capita)'!$BG$27:$BG$36</c:f>
              <c:numCache>
                <c:formatCode>0.0%</c:formatCode>
                <c:ptCount val="10"/>
                <c:pt idx="0">
                  <c:v>0</c:v>
                </c:pt>
                <c:pt idx="1">
                  <c:v>7.8402769954505985E-2</c:v>
                </c:pt>
                <c:pt idx="2">
                  <c:v>4.6942802500107413E-2</c:v>
                </c:pt>
                <c:pt idx="3">
                  <c:v>9.0795449279246002E-2</c:v>
                </c:pt>
                <c:pt idx="4">
                  <c:v>0.4719592473090074</c:v>
                </c:pt>
                <c:pt idx="5" formatCode="0.00%">
                  <c:v>2.6819630425107855E-4</c:v>
                </c:pt>
                <c:pt idx="6">
                  <c:v>0.24055414410852446</c:v>
                </c:pt>
                <c:pt idx="7">
                  <c:v>1.3457553546275956E-2</c:v>
                </c:pt>
                <c:pt idx="8">
                  <c:v>3.8898078944165207E-2</c:v>
                </c:pt>
                <c:pt idx="9">
                  <c:v>1.8721758053916432E-2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a:latin typeface="+mn-lt"/>
              </a:rPr>
              <a:t>家庭からの</a:t>
            </a:r>
            <a:r>
              <a:rPr lang="en-US" altLang="ja-JP" sz="1600">
                <a:latin typeface="+mn-lt"/>
              </a:rPr>
              <a:t>CO</a:t>
            </a:r>
            <a:r>
              <a:rPr lang="en-US" altLang="ja-JP" sz="1600" baseline="-25000">
                <a:latin typeface="+mn-lt"/>
              </a:rPr>
              <a:t>2</a:t>
            </a:r>
            <a:r>
              <a:rPr lang="ja-JP" altLang="ja-JP" sz="1600">
                <a:latin typeface="+mn-lt"/>
              </a:rPr>
              <a:t>排出量（燃料種別）</a:t>
            </a:r>
            <a:r>
              <a:rPr lang="ja-JP" altLang="en-US" sz="1600">
                <a:latin typeface="+mn-lt"/>
              </a:rPr>
              <a:t>の推移</a:t>
            </a:r>
            <a:endParaRPr lang="ja-JP" altLang="ja-JP" sz="1600">
              <a:latin typeface="+mn-lt"/>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'12.Household (per capita)'!$W$13</c:f>
              <c:strCache>
                <c:ptCount val="1"/>
                <c:pt idx="0">
                  <c:v>石炭等</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capita)'!$AA$13:$BG$13</c:f>
              <c:numCache>
                <c:formatCode>#,##0.0_);[Red]\(#,##0.0\)</c:formatCode>
                <c:ptCount val="33"/>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6F69-417E-9249-532CF4F7231C}"/>
            </c:ext>
          </c:extLst>
        </c:ser>
        <c:ser>
          <c:idx val="1"/>
          <c:order val="1"/>
          <c:tx>
            <c:strRef>
              <c:f>'12.Household (per capita)'!$W$14</c:f>
              <c:strCache>
                <c:ptCount val="1"/>
                <c:pt idx="0">
                  <c:v>灯油</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capita)'!$AA$14:$BG$14</c:f>
              <c:numCache>
                <c:formatCode>#,##0_);[Red]\(#,##0\)</c:formatCode>
                <c:ptCount val="33"/>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179.88606891396307</c:v>
                </c:pt>
                <c:pt idx="27">
                  <c:v>193.53189665198872</c:v>
                </c:pt>
                <c:pt idx="28">
                  <c:v>160.0682757487757</c:v>
                </c:pt>
                <c:pt idx="29">
                  <c:v>159.49833430984449</c:v>
                </c:pt>
                <c:pt idx="30">
                  <c:v>167.85042865770365</c:v>
                </c:pt>
                <c:pt idx="31">
                  <c:v>144.93560969004781</c:v>
                </c:pt>
                <c:pt idx="32">
                  <c:v>144.12834019134701</c:v>
                </c:pt>
              </c:numCache>
            </c:numRef>
          </c:val>
          <c:extLst>
            <c:ext xmlns:c16="http://schemas.microsoft.com/office/drawing/2014/chart" uri="{C3380CC4-5D6E-409C-BE32-E72D297353CC}">
              <c16:uniqueId val="{00000001-6F69-417E-9249-532CF4F7231C}"/>
            </c:ext>
          </c:extLst>
        </c:ser>
        <c:ser>
          <c:idx val="2"/>
          <c:order val="2"/>
          <c:tx>
            <c:strRef>
              <c:f>'12.Household (per capita)'!$W$15</c:f>
              <c:strCache>
                <c:ptCount val="1"/>
                <c:pt idx="0">
                  <c:v>LPG</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capita)'!$AA$15:$BG$15</c:f>
              <c:numCache>
                <c:formatCode>#,##0_);[Red]\(#,##0\)</c:formatCode>
                <c:ptCount val="33"/>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c:v>99.316716538921398</c:v>
                </c:pt>
                <c:pt idx="25">
                  <c:v>97.397555005295928</c:v>
                </c:pt>
                <c:pt idx="26">
                  <c:v>92.300979947910747</c:v>
                </c:pt>
                <c:pt idx="27">
                  <c:v>98.622905873784987</c:v>
                </c:pt>
                <c:pt idx="28">
                  <c:v>88.565394441258746</c:v>
                </c:pt>
                <c:pt idx="29">
                  <c:v>96.883741578963694</c:v>
                </c:pt>
                <c:pt idx="30">
                  <c:v>97.755923316649771</c:v>
                </c:pt>
                <c:pt idx="31">
                  <c:v>90.031792679663454</c:v>
                </c:pt>
                <c:pt idx="32">
                  <c:v>86.2952700803379</c:v>
                </c:pt>
              </c:numCache>
            </c:numRef>
          </c:val>
          <c:extLst>
            <c:ext xmlns:c16="http://schemas.microsoft.com/office/drawing/2014/chart" uri="{C3380CC4-5D6E-409C-BE32-E72D297353CC}">
              <c16:uniqueId val="{00000002-6F69-417E-9249-532CF4F7231C}"/>
            </c:ext>
          </c:extLst>
        </c:ser>
        <c:ser>
          <c:idx val="3"/>
          <c:order val="3"/>
          <c:tx>
            <c:strRef>
              <c:f>'12.Household (per capita)'!$W$16</c:f>
              <c:strCache>
                <c:ptCount val="1"/>
                <c:pt idx="0">
                  <c:v>都市ガス</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capita)'!$AA$16:$BG$16</c:f>
              <c:numCache>
                <c:formatCode>#,##0_);[Red]\(#,##0\)</c:formatCode>
                <c:ptCount val="33"/>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166.34304952509063</c:v>
                </c:pt>
                <c:pt idx="27">
                  <c:v>174.75675488123167</c:v>
                </c:pt>
                <c:pt idx="28">
                  <c:v>162.85916266789522</c:v>
                </c:pt>
                <c:pt idx="29">
                  <c:v>165.25850575578522</c:v>
                </c:pt>
                <c:pt idx="30">
                  <c:v>176.79358801332762</c:v>
                </c:pt>
                <c:pt idx="31">
                  <c:v>175.96952252403784</c:v>
                </c:pt>
                <c:pt idx="32">
                  <c:v>166.90988608104993</c:v>
                </c:pt>
              </c:numCache>
            </c:numRef>
          </c:val>
          <c:extLst>
            <c:ext xmlns:c16="http://schemas.microsoft.com/office/drawing/2014/chart" uri="{C3380CC4-5D6E-409C-BE32-E72D297353CC}">
              <c16:uniqueId val="{00000003-6F69-417E-9249-532CF4F7231C}"/>
            </c:ext>
          </c:extLst>
        </c:ser>
        <c:ser>
          <c:idx val="4"/>
          <c:order val="4"/>
          <c:tx>
            <c:strRef>
              <c:f>'12.Household (per capita)'!$W$17</c:f>
              <c:strCache>
                <c:ptCount val="1"/>
                <c:pt idx="0">
                  <c:v>電力</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capita)'!$AA$17:$BG$17</c:f>
              <c:numCache>
                <c:formatCode>#,##0_);[Red]\(#,##0\)</c:formatCode>
                <c:ptCount val="33"/>
                <c:pt idx="0">
                  <c:v>549.10250821460443</c:v>
                </c:pt>
                <c:pt idx="1">
                  <c:v>556.30405993530997</c:v>
                </c:pt>
                <c:pt idx="2">
                  <c:v>580.43553136120158</c:v>
                </c:pt>
                <c:pt idx="3">
                  <c:v>552.12310943384671</c:v>
                </c:pt>
                <c:pt idx="4">
                  <c:v>630.71990513059018</c:v>
                </c:pt>
                <c:pt idx="5">
                  <c:v>617.96980090118802</c:v>
                </c:pt>
                <c:pt idx="6">
                  <c:v>617.15769236140773</c:v>
                </c:pt>
                <c:pt idx="7">
                  <c:v>605.16583347220092</c:v>
                </c:pt>
                <c:pt idx="8">
                  <c:v>590.23644282322323</c:v>
                </c:pt>
                <c:pt idx="9">
                  <c:v>631.94797676605856</c:v>
                </c:pt>
                <c:pt idx="10">
                  <c:v>627.52303842171682</c:v>
                </c:pt>
                <c:pt idx="11">
                  <c:v>635.95576205911129</c:v>
                </c:pt>
                <c:pt idx="12">
                  <c:v>689.36108153039618</c:v>
                </c:pt>
                <c:pt idx="13">
                  <c:v>728.1656588320825</c:v>
                </c:pt>
                <c:pt idx="14">
                  <c:v>730.54758672947264</c:v>
                </c:pt>
                <c:pt idx="15">
                  <c:v>742.7665791203658</c:v>
                </c:pt>
                <c:pt idx="16">
                  <c:v>711.12573921845751</c:v>
                </c:pt>
                <c:pt idx="17">
                  <c:v>807.95227644790759</c:v>
                </c:pt>
                <c:pt idx="18">
                  <c:v>795.98453225052901</c:v>
                </c:pt>
                <c:pt idx="19">
                  <c:v>766.44208040307694</c:v>
                </c:pt>
                <c:pt idx="20">
                  <c:v>872.49095029261366</c:v>
                </c:pt>
                <c:pt idx="21">
                  <c:v>983.65773532838932</c:v>
                </c:pt>
                <c:pt idx="22">
                  <c:v>1139.3141832535171</c:v>
                </c:pt>
                <c:pt idx="23">
                  <c:v>1170.172059941307</c:v>
                </c:pt>
                <c:pt idx="24">
                  <c:v>1097.8291516381535</c:v>
                </c:pt>
                <c:pt idx="25">
                  <c:v>1031.4492166948432</c:v>
                </c:pt>
                <c:pt idx="26">
                  <c:v>982.89570280710348</c:v>
                </c:pt>
                <c:pt idx="27">
                  <c:v>987.80940268215591</c:v>
                </c:pt>
                <c:pt idx="28">
                  <c:v>852.2635530576174</c:v>
                </c:pt>
                <c:pt idx="29">
                  <c:v>820.67790765714608</c:v>
                </c:pt>
                <c:pt idx="30">
                  <c:v>888.18769912883681</c:v>
                </c:pt>
                <c:pt idx="31">
                  <c:v>865.76070648077291</c:v>
                </c:pt>
                <c:pt idx="32">
                  <c:v>867.6058638243976</c:v>
                </c:pt>
              </c:numCache>
            </c:numRef>
          </c:val>
          <c:extLst>
            <c:ext xmlns:c16="http://schemas.microsoft.com/office/drawing/2014/chart" uri="{C3380CC4-5D6E-409C-BE32-E72D297353CC}">
              <c16:uniqueId val="{00000004-6F69-417E-9249-532CF4F7231C}"/>
            </c:ext>
          </c:extLst>
        </c:ser>
        <c:ser>
          <c:idx val="5"/>
          <c:order val="5"/>
          <c:tx>
            <c:strRef>
              <c:f>'12.Household (per capita)'!$W$18</c:f>
              <c:strCache>
                <c:ptCount val="1"/>
                <c:pt idx="0">
                  <c:v>熱</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capita)'!$AA$18:$BG$18</c:f>
              <c:numCache>
                <c:formatCode>#,##0.0_);[Red]\(#,##0.0\)</c:formatCode>
                <c:ptCount val="33"/>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0.57909312121973</c:v>
                </c:pt>
                <c:pt idx="17">
                  <c:v>0.62108511247798193</c:v>
                </c:pt>
                <c:pt idx="18">
                  <c:v>0.59563949321843501</c:v>
                </c:pt>
                <c:pt idx="19">
                  <c:v>0.56287231423692319</c:v>
                </c:pt>
                <c:pt idx="20">
                  <c:v>0.56260407163598503</c:v>
                </c:pt>
                <c:pt idx="21">
                  <c:v>0.58008760443722318</c:v>
                </c:pt>
                <c:pt idx="22">
                  <c:v>0.58064436088073967</c:v>
                </c:pt>
                <c:pt idx="23">
                  <c:v>0.56623372891462886</c:v>
                </c:pt>
                <c:pt idx="24">
                  <c:v>0.52541635234157591</c:v>
                </c:pt>
                <c:pt idx="25">
                  <c:v>0.50362216931899129</c:v>
                </c:pt>
                <c:pt idx="26">
                  <c:v>0.59313743130468322</c:v>
                </c:pt>
                <c:pt idx="27">
                  <c:v>0.59683950452622625</c:v>
                </c:pt>
                <c:pt idx="28">
                  <c:v>0.56116698362453077</c:v>
                </c:pt>
                <c:pt idx="29">
                  <c:v>0.52475282072474316</c:v>
                </c:pt>
                <c:pt idx="30">
                  <c:v>0.54039420513105985</c:v>
                </c:pt>
                <c:pt idx="31">
                  <c:v>0.52155124773969552</c:v>
                </c:pt>
                <c:pt idx="32">
                  <c:v>0.49302707289029751</c:v>
                </c:pt>
              </c:numCache>
            </c:numRef>
          </c:val>
          <c:extLst>
            <c:ext xmlns:c16="http://schemas.microsoft.com/office/drawing/2014/chart" uri="{C3380CC4-5D6E-409C-BE32-E72D297353CC}">
              <c16:uniqueId val="{00000005-6F69-417E-9249-532CF4F7231C}"/>
            </c:ext>
          </c:extLst>
        </c:ser>
        <c:ser>
          <c:idx val="6"/>
          <c:order val="6"/>
          <c:tx>
            <c:strRef>
              <c:f>'12.Household (per capita)'!$W$19</c:f>
              <c:strCache>
                <c:ptCount val="1"/>
                <c:pt idx="0">
                  <c:v>ガソリン</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capita)'!$AA$19:$BG$19</c:f>
              <c:numCache>
                <c:formatCode>#,##0_);[Red]\(#,##0\)</c:formatCode>
                <c:ptCount val="33"/>
                <c:pt idx="0">
                  <c:v>345.09160046062874</c:v>
                </c:pt>
                <c:pt idx="1">
                  <c:v>337.44510033761446</c:v>
                </c:pt>
                <c:pt idx="2">
                  <c:v>383.76790688146303</c:v>
                </c:pt>
                <c:pt idx="3">
                  <c:v>403.81269436875237</c:v>
                </c:pt>
                <c:pt idx="4">
                  <c:v>437.68022069996454</c:v>
                </c:pt>
                <c:pt idx="5">
                  <c:v>435.33636572709298</c:v>
                </c:pt>
                <c:pt idx="6">
                  <c:v>469.18766779325648</c:v>
                </c:pt>
                <c:pt idx="7">
                  <c:v>431.55344286207998</c:v>
                </c:pt>
                <c:pt idx="8">
                  <c:v>464.89134963129555</c:v>
                </c:pt>
                <c:pt idx="9">
                  <c:v>495.40153284103184</c:v>
                </c:pt>
                <c:pt idx="10">
                  <c:v>518.65113612078369</c:v>
                </c:pt>
                <c:pt idx="11">
                  <c:v>517.23702729080742</c:v>
                </c:pt>
                <c:pt idx="12">
                  <c:v>535.36514974049805</c:v>
                </c:pt>
                <c:pt idx="13">
                  <c:v>553.15752664262186</c:v>
                </c:pt>
                <c:pt idx="14">
                  <c:v>546.90204780381202</c:v>
                </c:pt>
                <c:pt idx="15">
                  <c:v>540.69162234109524</c:v>
                </c:pt>
                <c:pt idx="16">
                  <c:v>536.40272208660542</c:v>
                </c:pt>
                <c:pt idx="17">
                  <c:v>533.16188414351541</c:v>
                </c:pt>
                <c:pt idx="18">
                  <c:v>541.21754918745205</c:v>
                </c:pt>
                <c:pt idx="19">
                  <c:v>517.04712986387847</c:v>
                </c:pt>
                <c:pt idx="20">
                  <c:v>516.11597590582255</c:v>
                </c:pt>
                <c:pt idx="21">
                  <c:v>502.0951978234412</c:v>
                </c:pt>
                <c:pt idx="22">
                  <c:v>516.28200831941444</c:v>
                </c:pt>
                <c:pt idx="23">
                  <c:v>497.01482246717427</c:v>
                </c:pt>
                <c:pt idx="24">
                  <c:v>466.82997206992854</c:v>
                </c:pt>
                <c:pt idx="25">
                  <c:v>468.05720495193037</c:v>
                </c:pt>
                <c:pt idx="26">
                  <c:v>448.38411786114449</c:v>
                </c:pt>
                <c:pt idx="27">
                  <c:v>457.09510075995632</c:v>
                </c:pt>
                <c:pt idx="28">
                  <c:v>467.9246085501731</c:v>
                </c:pt>
                <c:pt idx="29">
                  <c:v>465.3756141914933</c:v>
                </c:pt>
                <c:pt idx="30">
                  <c:v>400.60380597059742</c:v>
                </c:pt>
                <c:pt idx="31">
                  <c:v>411.38951901313436</c:v>
                </c:pt>
                <c:pt idx="32">
                  <c:v>442.21230368046611</c:v>
                </c:pt>
              </c:numCache>
            </c:numRef>
          </c:val>
          <c:extLst>
            <c:ext xmlns:c16="http://schemas.microsoft.com/office/drawing/2014/chart" uri="{C3380CC4-5D6E-409C-BE32-E72D297353CC}">
              <c16:uniqueId val="{00000006-6F69-417E-9249-532CF4F7231C}"/>
            </c:ext>
          </c:extLst>
        </c:ser>
        <c:ser>
          <c:idx val="7"/>
          <c:order val="7"/>
          <c:tx>
            <c:strRef>
              <c:f>'12.Household (per capita)'!$W$20</c:f>
              <c:strCache>
                <c:ptCount val="1"/>
                <c:pt idx="0">
                  <c:v>軽油</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capita)'!$AA$20:$BG$20</c:f>
              <c:numCache>
                <c:formatCode>#,##0_);[Red]\(#,##0\)</c:formatCode>
                <c:ptCount val="33"/>
                <c:pt idx="0">
                  <c:v>55.389357051262991</c:v>
                </c:pt>
                <c:pt idx="1">
                  <c:v>60.259978693299615</c:v>
                </c:pt>
                <c:pt idx="2">
                  <c:v>73.92224062673175</c:v>
                </c:pt>
                <c:pt idx="3">
                  <c:v>85.624690196150254</c:v>
                </c:pt>
                <c:pt idx="4">
                  <c:v>101.27126298254655</c:v>
                </c:pt>
                <c:pt idx="5">
                  <c:v>104.65640746577749</c:v>
                </c:pt>
                <c:pt idx="6">
                  <c:v>113.5149072835234</c:v>
                </c:pt>
                <c:pt idx="7">
                  <c:v>100.527194043229</c:v>
                </c:pt>
                <c:pt idx="8">
                  <c:v>102.18863700515477</c:v>
                </c:pt>
                <c:pt idx="9">
                  <c:v>101.34516177091936</c:v>
                </c:pt>
                <c:pt idx="10">
                  <c:v>93.657948654855858</c:v>
                </c:pt>
                <c:pt idx="11">
                  <c:v>87.202975964145764</c:v>
                </c:pt>
                <c:pt idx="12">
                  <c:v>78.164119808301649</c:v>
                </c:pt>
                <c:pt idx="13">
                  <c:v>70.964552514843504</c:v>
                </c:pt>
                <c:pt idx="14">
                  <c:v>65.215970408264312</c:v>
                </c:pt>
                <c:pt idx="15">
                  <c:v>56.226499436490272</c:v>
                </c:pt>
                <c:pt idx="16">
                  <c:v>45.028079189423657</c:v>
                </c:pt>
                <c:pt idx="17">
                  <c:v>37.598780268433394</c:v>
                </c:pt>
                <c:pt idx="18">
                  <c:v>31.727142153172451</c:v>
                </c:pt>
                <c:pt idx="19">
                  <c:v>24.625844576003615</c:v>
                </c:pt>
                <c:pt idx="20">
                  <c:v>22.674654266510231</c:v>
                </c:pt>
                <c:pt idx="21">
                  <c:v>21.509203602108727</c:v>
                </c:pt>
                <c:pt idx="22">
                  <c:v>20.210753180078093</c:v>
                </c:pt>
                <c:pt idx="23">
                  <c:v>20.36256334697584</c:v>
                </c:pt>
                <c:pt idx="24">
                  <c:v>19.369874206520905</c:v>
                </c:pt>
                <c:pt idx="25">
                  <c:v>20.495768268050988</c:v>
                </c:pt>
                <c:pt idx="26">
                  <c:v>19.831352157551663</c:v>
                </c:pt>
                <c:pt idx="27">
                  <c:v>21.172730617860559</c:v>
                </c:pt>
                <c:pt idx="28">
                  <c:v>22.92579475037363</c:v>
                </c:pt>
                <c:pt idx="29">
                  <c:v>24.544773640325506</c:v>
                </c:pt>
                <c:pt idx="30">
                  <c:v>20.081236086342255</c:v>
                </c:pt>
                <c:pt idx="31">
                  <c:v>22.422503179046338</c:v>
                </c:pt>
                <c:pt idx="32">
                  <c:v>24.739111344999809</c:v>
                </c:pt>
              </c:numCache>
            </c:numRef>
          </c:val>
          <c:extLst>
            <c:ext xmlns:c16="http://schemas.microsoft.com/office/drawing/2014/chart" uri="{C3380CC4-5D6E-409C-BE32-E72D297353CC}">
              <c16:uniqueId val="{00000007-6F69-417E-9249-532CF4F7231C}"/>
            </c:ext>
          </c:extLst>
        </c:ser>
        <c:ser>
          <c:idx val="8"/>
          <c:order val="8"/>
          <c:tx>
            <c:strRef>
              <c:f>'12.Household (per capita)'!$W$21</c:f>
              <c:strCache>
                <c:ptCount val="1"/>
                <c:pt idx="0">
                  <c:v>ごみ処理</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capita)'!$AA$21:$BG$21</c:f>
              <c:numCache>
                <c:formatCode>#,##0_);[Red]\(#,##0\)</c:formatCode>
                <c:ptCount val="33"/>
                <c:pt idx="0">
                  <c:v>91.644765250327623</c:v>
                </c:pt>
                <c:pt idx="1">
                  <c:v>93.571142602063517</c:v>
                </c:pt>
                <c:pt idx="2">
                  <c:v>94.657706869416444</c:v>
                </c:pt>
                <c:pt idx="3">
                  <c:v>94.682076070498795</c:v>
                </c:pt>
                <c:pt idx="4">
                  <c:v>98.325838030301952</c:v>
                </c:pt>
                <c:pt idx="5">
                  <c:v>100.3574240874852</c:v>
                </c:pt>
                <c:pt idx="6">
                  <c:v>103.39429916325352</c:v>
                </c:pt>
                <c:pt idx="7">
                  <c:v>105.41857918515313</c:v>
                </c:pt>
                <c:pt idx="8">
                  <c:v>106.05242404821196</c:v>
                </c:pt>
                <c:pt idx="9">
                  <c:v>108.62746400223614</c:v>
                </c:pt>
                <c:pt idx="10">
                  <c:v>112.47941577202184</c:v>
                </c:pt>
                <c:pt idx="11">
                  <c:v>114.39253474579532</c:v>
                </c:pt>
                <c:pt idx="12">
                  <c:v>116.63814742422502</c:v>
                </c:pt>
                <c:pt idx="13">
                  <c:v>118.05300763568577</c:v>
                </c:pt>
                <c:pt idx="14">
                  <c:v>112.09190781483078</c:v>
                </c:pt>
                <c:pt idx="15">
                  <c:v>103.98366747741979</c:v>
                </c:pt>
                <c:pt idx="16">
                  <c:v>94.891521172348916</c:v>
                </c:pt>
                <c:pt idx="17">
                  <c:v>92.561881906924768</c:v>
                </c:pt>
                <c:pt idx="18">
                  <c:v>90.332531941003396</c:v>
                </c:pt>
                <c:pt idx="19">
                  <c:v>75.229859801147811</c:v>
                </c:pt>
                <c:pt idx="20">
                  <c:v>72.996295950549253</c:v>
                </c:pt>
                <c:pt idx="21">
                  <c:v>79.979188493029611</c:v>
                </c:pt>
                <c:pt idx="22">
                  <c:v>81.613042479682733</c:v>
                </c:pt>
                <c:pt idx="23">
                  <c:v>76.33694858831899</c:v>
                </c:pt>
                <c:pt idx="24">
                  <c:v>67.891437883225166</c:v>
                </c:pt>
                <c:pt idx="25">
                  <c:v>66.368066208526258</c:v>
                </c:pt>
                <c:pt idx="26">
                  <c:v>66.47562601452492</c:v>
                </c:pt>
                <c:pt idx="27">
                  <c:v>69.109961940732433</c:v>
                </c:pt>
                <c:pt idx="28">
                  <c:v>69.640846351596338</c:v>
                </c:pt>
                <c:pt idx="29">
                  <c:v>73.011798964297199</c:v>
                </c:pt>
                <c:pt idx="30">
                  <c:v>75.625331634492355</c:v>
                </c:pt>
                <c:pt idx="31">
                  <c:v>73.91842856101681</c:v>
                </c:pt>
                <c:pt idx="32">
                  <c:v>71.506600571735376</c:v>
                </c:pt>
              </c:numCache>
            </c:numRef>
          </c:val>
          <c:extLst>
            <c:ext xmlns:c16="http://schemas.microsoft.com/office/drawing/2014/chart" uri="{C3380CC4-5D6E-409C-BE32-E72D297353CC}">
              <c16:uniqueId val="{00000008-6F69-417E-9249-532CF4F7231C}"/>
            </c:ext>
          </c:extLst>
        </c:ser>
        <c:ser>
          <c:idx val="9"/>
          <c:order val="9"/>
          <c:tx>
            <c:strRef>
              <c:f>'12.Household (per capita)'!$W$22</c:f>
              <c:strCache>
                <c:ptCount val="1"/>
                <c:pt idx="0">
                  <c:v>水道</c:v>
                </c:pt>
              </c:strCache>
            </c:strRef>
          </c:tx>
          <c:spPr>
            <a:ln>
              <a:solidFill>
                <a:sysClr val="windowText" lastClr="000000"/>
              </a:solidFill>
            </a:ln>
          </c:spPr>
          <c:invertIfNegative val="0"/>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capita)'!$AA$22:$BG$22</c:f>
              <c:numCache>
                <c:formatCode>#,##0.0_);[Red]\(#,##0.0\)</c:formatCode>
                <c:ptCount val="33"/>
                <c:pt idx="0">
                  <c:v>17.495678656597232</c:v>
                </c:pt>
                <c:pt idx="1">
                  <c:v>22.018172153399334</c:v>
                </c:pt>
                <c:pt idx="2">
                  <c:v>26.612594802677791</c:v>
                </c:pt>
                <c:pt idx="3">
                  <c:v>28.754850756468876</c:v>
                </c:pt>
                <c:pt idx="4">
                  <c:v>36.43040844227788</c:v>
                </c:pt>
                <c:pt idx="5">
                  <c:v>38.379782977107588</c:v>
                </c:pt>
                <c:pt idx="6">
                  <c:v>35.6858414674019</c:v>
                </c:pt>
                <c:pt idx="7">
                  <c:v>32.540361075434156</c:v>
                </c:pt>
                <c:pt idx="8">
                  <c:v>30.252902152737317</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25.172060322258805</c:v>
                </c:pt>
                <c:pt idx="17">
                  <c:v>27.919196906807269</c:v>
                </c:pt>
                <c:pt idx="18">
                  <c:v>32.9720309024786</c:v>
                </c:pt>
                <c:pt idx="19">
                  <c:v>35.395132984055195</c:v>
                </c:pt>
                <c:pt idx="20">
                  <c:v>35.225078421601964</c:v>
                </c:pt>
                <c:pt idx="21">
                  <c:v>38.81393551549661</c:v>
                </c:pt>
                <c:pt idx="22">
                  <c:v>50.976077582546232</c:v>
                </c:pt>
                <c:pt idx="23">
                  <c:v>43.593265845091409</c:v>
                </c:pt>
                <c:pt idx="24">
                  <c:v>43.549166750240488</c:v>
                </c:pt>
                <c:pt idx="25">
                  <c:v>38.680493042862217</c:v>
                </c:pt>
                <c:pt idx="26">
                  <c:v>35.972780993273545</c:v>
                </c:pt>
                <c:pt idx="27">
                  <c:v>36.640457686866739</c:v>
                </c:pt>
                <c:pt idx="28">
                  <c:v>39.022313236916595</c:v>
                </c:pt>
                <c:pt idx="29">
                  <c:v>36.325299403292249</c:v>
                </c:pt>
                <c:pt idx="30">
                  <c:v>30.545804730517951</c:v>
                </c:pt>
                <c:pt idx="31">
                  <c:v>27.551476755040675</c:v>
                </c:pt>
                <c:pt idx="32">
                  <c:v>34.416333955301518</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'12.Household (per capita)'!$V$12</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capita)'!$AA$11:$BG$11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'12.Household (per capita)'!$AA$12:$BG$12</c:f>
              <c:numCache>
                <c:formatCode>#,##0_);[Red]\(#,##0\)</c:formatCode>
                <c:ptCount val="33"/>
                <c:pt idx="0">
                  <c:v>1530.1757419177297</c:v>
                </c:pt>
                <c:pt idx="1">
                  <c:v>1548.2383561241147</c:v>
                </c:pt>
                <c:pt idx="2">
                  <c:v>1659.6828335956302</c:v>
                </c:pt>
                <c:pt idx="3">
                  <c:v>1691.1770000330357</c:v>
                </c:pt>
                <c:pt idx="4">
                  <c:v>1814.7416916690236</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2021.0920770183022</c:v>
                </c:pt>
                <c:pt idx="16">
                  <c:v>1930.1855581363902</c:v>
                </c:pt>
                <c:pt idx="17">
                  <c:v>2010.6513893895503</c:v>
                </c:pt>
                <c:pt idx="18">
                  <c:v>1974.576814454445</c:v>
                </c:pt>
                <c:pt idx="19">
                  <c:v>1898.4870083015642</c:v>
                </c:pt>
                <c:pt idx="20">
                  <c:v>2021.535727620899</c:v>
                </c:pt>
                <c:pt idx="21">
                  <c:v>2115.8699383588978</c:v>
                </c:pt>
                <c:pt idx="22">
                  <c:v>2299.807762388994</c:v>
                </c:pt>
                <c:pt idx="23">
                  <c:v>2281.4579796598346</c:v>
                </c:pt>
                <c:pt idx="24">
                  <c:v>2151.9448380596955</c:v>
                </c:pt>
                <c:pt idx="25">
                  <c:v>2061.3828473797707</c:v>
                </c:pt>
                <c:pt idx="26">
                  <c:v>1992.6828156518675</c:v>
                </c:pt>
                <c:pt idx="27">
                  <c:v>2039.3360505991036</c:v>
                </c:pt>
                <c:pt idx="28">
                  <c:v>1863.8311157882313</c:v>
                </c:pt>
                <c:pt idx="29">
                  <c:v>1842.1007283218723</c:v>
                </c:pt>
                <c:pt idx="30">
                  <c:v>1857.984211743599</c:v>
                </c:pt>
                <c:pt idx="31">
                  <c:v>1812.5011101304999</c:v>
                </c:pt>
                <c:pt idx="32">
                  <c:v>1838.3067368025256</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layout>
        <c:manualLayout>
          <c:xMode val="edge"/>
          <c:yMode val="edge"/>
          <c:x val="0.88204095612589095"/>
          <c:y val="0.32234187706769285"/>
          <c:w val="0.10738402661684658"/>
          <c:h val="0.4659462683229758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mn-lt"/>
              </a:defRPr>
            </a:pPr>
            <a:r>
              <a:rPr lang="ja-JP" altLang="ja-JP" sz="1600" b="1">
                <a:latin typeface="+mn-lt"/>
              </a:rPr>
              <a:t>家庭からの</a:t>
            </a:r>
            <a:r>
              <a:rPr lang="en-US" altLang="ja-JP" sz="1600" b="1">
                <a:latin typeface="+mn-lt"/>
              </a:rPr>
              <a:t>CO</a:t>
            </a:r>
            <a:r>
              <a:rPr lang="en-US" altLang="ja-JP" sz="1600" b="1" baseline="-25000">
                <a:latin typeface="+mn-lt"/>
              </a:rPr>
              <a:t>2</a:t>
            </a:r>
            <a:r>
              <a:rPr lang="ja-JP" altLang="ja-JP" sz="1600" b="1">
                <a:latin typeface="+mn-lt"/>
              </a:rPr>
              <a:t>排出量（燃料種別）</a:t>
            </a:r>
            <a:endParaRPr lang="ja-JP" altLang="ja-JP" sz="1600">
              <a:latin typeface="+mn-lt"/>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v>一人当たりCO2排出量</c:v>
          </c:tx>
          <c:spPr>
            <a:noFill/>
          </c:spPr>
          <c:dLbls>
            <c:dLbl>
              <c:idx val="0"/>
              <c:layout>
                <c:manualLayout>
                  <c:x val="-5.566048078197227E-2"/>
                  <c:y val="3.3284292205337525E-2"/>
                </c:manualLayout>
              </c:layout>
              <c:tx>
                <c:rich>
                  <a:bodyPr wrap="square" lIns="38100" tIns="19050" rIns="38100" bIns="19050" anchor="ctr" anchorCtr="0">
                    <a:noAutofit/>
                  </a:bodyPr>
                  <a:lstStyle/>
                  <a:p>
                    <a:pPr algn="l">
                      <a:defRPr sz="1200" b="0" baseline="0"/>
                    </a:pPr>
                    <a:fld id="{86300199-DD15-4766-AC6A-51DCF16CB63D}" type="VALUE">
                      <a:rPr lang="en-US" altLang="ja-JP" sz="1200" b="0" baseline="0"/>
                      <a:pPr algn="l">
                        <a:defRPr sz="1200" b="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18420718941804562"/>
                      <c:h val="5.2870224140833672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11187045817595416"/>
                  <c:y val="-9.9657824495669439E-3"/>
                </c:manualLayout>
              </c:layout>
              <c:spPr>
                <a:noFill/>
                <a:ln>
                  <a:noFill/>
                </a:ln>
                <a:effectLst/>
              </c:spPr>
              <c:txPr>
                <a:bodyPr wrap="square" lIns="38100" tIns="19050" rIns="38100" bIns="19050" anchor="ctr" anchorCtr="0">
                  <a:noAutofit/>
                </a:bodyPr>
                <a:lstStyle/>
                <a:p>
                  <a:pPr algn="l">
                    <a:defRPr sz="1200" b="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2044534473529965"/>
                      <c:h val="4.4602532780789308E-2"/>
                    </c:manualLayout>
                  </c15:layout>
                </c:ext>
                <c:ext xmlns:c16="http://schemas.microsoft.com/office/drawing/2014/chart" uri="{C3380CC4-5D6E-409C-BE32-E72D297353CC}">
                  <c16:uniqueId val="{00000000-FFC2-4866-BB05-E556496327A5}"/>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1840</c:v>
              </c:pt>
              <c:pt idx="1">
                <c:v>2022</c:v>
              </c:pt>
            </c:numLit>
          </c:val>
          <c:extLst>
            <c:ext xmlns:c16="http://schemas.microsoft.com/office/drawing/2014/chart" uri="{C3380CC4-5D6E-409C-BE32-E72D297353CC}">
              <c16:uniqueId val="{00000001-C0DA-460F-B842-8A53DC68947C}"/>
            </c:ext>
          </c:extLst>
        </c:ser>
        <c:ser>
          <c:idx val="0"/>
          <c:order val="1"/>
          <c:tx>
            <c:strRef>
              <c:f>'12.Household (per capita)'!$BG$25</c:f>
              <c:strCache>
                <c:ptCount val="1"/>
                <c:pt idx="0">
                  <c:v>2022</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1.6968286145007047E-2"/>
                  <c:y val="5.9920107589037565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028478740481548"/>
                      <c:h val="8.0833760047294048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4789749711268402"/>
                  <c:y val="8.7647469496544964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1.3751201405693698E-2"/>
                  <c:y val="5.596029983670487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22051563847895"/>
                      <c:h val="8.0951805269057653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'12.Household (per capita)'!$BG$27:$BG$36</c:f>
              <c:numCache>
                <c:formatCode>0.0%</c:formatCode>
                <c:ptCount val="10"/>
                <c:pt idx="0">
                  <c:v>0</c:v>
                </c:pt>
                <c:pt idx="1">
                  <c:v>7.8402769954505985E-2</c:v>
                </c:pt>
                <c:pt idx="2">
                  <c:v>4.6942802500107413E-2</c:v>
                </c:pt>
                <c:pt idx="3">
                  <c:v>9.0795449279246002E-2</c:v>
                </c:pt>
                <c:pt idx="4">
                  <c:v>0.4719592473090074</c:v>
                </c:pt>
                <c:pt idx="5" formatCode="0.00%">
                  <c:v>2.6819630425107855E-4</c:v>
                </c:pt>
                <c:pt idx="6">
                  <c:v>0.24055414410852446</c:v>
                </c:pt>
                <c:pt idx="7">
                  <c:v>1.3457553546275956E-2</c:v>
                </c:pt>
                <c:pt idx="8">
                  <c:v>3.8898078944165207E-2</c:v>
                </c:pt>
                <c:pt idx="9">
                  <c:v>1.8721758053916432E-2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ltLang="ja-JP" sz="1200" b="1"/>
              <a:t>Trends</a:t>
            </a:r>
            <a:r>
              <a:rPr lang="en-US" altLang="ja-JP" sz="1200" b="1" baseline="0"/>
              <a:t> in Removals by Measures for Forest and Other Carbon Sinks </a:t>
            </a:r>
            <a:endParaRPr lang="ja-JP" altLang="en-US" sz="1200" b="1"/>
          </a:p>
        </c:rich>
      </c:tx>
      <c:layout>
        <c:manualLayout>
          <c:xMode val="edge"/>
          <c:yMode val="edge"/>
          <c:x val="0.11479630490539772"/>
          <c:y val="2.370202407919894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4266464398372222"/>
          <c:y val="0.34578089687313235"/>
          <c:w val="0.77344992229272924"/>
          <c:h val="0.61291983853152643"/>
        </c:manualLayout>
      </c:layout>
      <c:barChart>
        <c:barDir val="col"/>
        <c:grouping val="clustered"/>
        <c:varyColors val="0"/>
        <c:ser>
          <c:idx val="1"/>
          <c:order val="1"/>
          <c:spPr>
            <a:solidFill>
              <a:srgbClr val="009C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'13.NDC-LULUCF'!$BO$4:$BW$4</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'13.NDC-LULUCF'!$BO$6:$BW$6</c:f>
              <c:numCache>
                <c:formatCode>\+#,##0.0_ ;\−#,##0.0_ ;#,##0.0_ ;@</c:formatCode>
                <c:ptCount val="9"/>
                <c:pt idx="0">
                  <c:v>-63.086135523171471</c:v>
                </c:pt>
                <c:pt idx="1">
                  <c:v>-60.134547456154436</c:v>
                </c:pt>
                <c:pt idx="2">
                  <c:v>-58.844348927087466</c:v>
                </c:pt>
                <c:pt idx="3">
                  <c:v>-59.529697730022747</c:v>
                </c:pt>
                <c:pt idx="4">
                  <c:v>-59.045927490988348</c:v>
                </c:pt>
                <c:pt idx="5">
                  <c:v>-54.12421547105702</c:v>
                </c:pt>
                <c:pt idx="6">
                  <c:v>-52.062206117803179</c:v>
                </c:pt>
                <c:pt idx="7">
                  <c:v>-53.627104958512525</c:v>
                </c:pt>
                <c:pt idx="8">
                  <c:v>-50.180973676994938</c:v>
                </c:pt>
              </c:numCache>
            </c:numRef>
          </c:val>
          <c:extLst>
            <c:ext xmlns:c16="http://schemas.microsoft.com/office/drawing/2014/chart" uri="{C3380CC4-5D6E-409C-BE32-E72D297353CC}">
              <c16:uniqueId val="{00000001-1AEE-40FD-A008-ABCB43AB2315}"/>
            </c:ext>
          </c:extLst>
        </c:ser>
        <c:dLbls>
          <c:dLblPos val="outEnd"/>
          <c:showLegendKey val="0"/>
          <c:showVal val="1"/>
          <c:showCatName val="0"/>
          <c:showSerName val="0"/>
          <c:showPercent val="0"/>
          <c:showBubbleSize val="0"/>
        </c:dLbls>
        <c:gapWidth val="219"/>
        <c:overlap val="-27"/>
        <c:axId val="1800432992"/>
        <c:axId val="180043107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'13.NDC-LULUCF'!$BO$4:$BW$4</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uri="{02D57815-91ED-43cb-92C2-25804820EDAC}">
                        <c15:formulaRef>
                          <c15:sqref>'13.NDC-LULUCF'!$BO$5:$BW$5</c15:sqref>
                        </c15:formulaRef>
                      </c:ext>
                    </c:extLst>
                    <c:numCache>
                      <c:formatCode>General</c:formatCode>
                      <c:ptCount val="9"/>
                    </c:numCache>
                  </c:numRef>
                </c:val>
                <c:extLst>
                  <c:ext xmlns:c16="http://schemas.microsoft.com/office/drawing/2014/chart" uri="{C3380CC4-5D6E-409C-BE32-E72D297353CC}">
                    <c16:uniqueId val="{00000000-1AEE-40FD-A008-ABCB43AB2315}"/>
                  </c:ext>
                </c:extLst>
              </c15:ser>
            </c15:filteredBarSeries>
          </c:ext>
        </c:extLst>
      </c:barChart>
      <c:catAx>
        <c:axId val="1800432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[Fiscal year]</a:t>
                </a:r>
                <a:endParaRPr lang="ja-JP" altLang="en-US"/>
              </a:p>
            </c:rich>
          </c:tx>
          <c:layout>
            <c:manualLayout>
              <c:xMode val="edge"/>
              <c:yMode val="edge"/>
              <c:x val="0.45545993090022269"/>
              <c:y val="0.186075456319895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0431072"/>
        <c:crosses val="autoZero"/>
        <c:auto val="1"/>
        <c:lblAlgn val="ctr"/>
        <c:lblOffset val="100"/>
        <c:noMultiLvlLbl val="0"/>
      </c:catAx>
      <c:valAx>
        <c:axId val="180043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Removals [Mt-CO</a:t>
                </a:r>
                <a:r>
                  <a:rPr lang="en-US" altLang="ja-JP" baseline="-25000"/>
                  <a:t>2</a:t>
                </a:r>
                <a:r>
                  <a:rPr lang="en-US" altLang="ja-JP"/>
                  <a:t> eq.]</a:t>
                </a:r>
              </a:p>
            </c:rich>
          </c:tx>
          <c:layout>
            <c:manualLayout>
              <c:xMode val="edge"/>
              <c:yMode val="edge"/>
              <c:x val="2.0478843913502454E-2"/>
              <c:y val="0.442926509186351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043299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ja-JP" altLang="ja-JP" sz="1200" b="1" i="0" baseline="0">
                <a:effectLst/>
              </a:rPr>
              <a:t>森林等の吸収源対策による吸収量の推移</a:t>
            </a:r>
            <a:endParaRPr lang="ja-JP" altLang="ja-JP" sz="1200">
              <a:effectLst/>
            </a:endParaRPr>
          </a:p>
        </c:rich>
      </c:tx>
      <c:layout>
        <c:manualLayout>
          <c:xMode val="edge"/>
          <c:yMode val="edge"/>
          <c:x val="0.2096832739668146"/>
          <c:y val="2.434975450526379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1460858630913133"/>
          <c:y val="0.27803113521902934"/>
          <c:w val="0.81212565706366691"/>
          <c:h val="0.69283530790466474"/>
        </c:manualLayout>
      </c:layout>
      <c:barChart>
        <c:barDir val="col"/>
        <c:grouping val="clustered"/>
        <c:varyColors val="0"/>
        <c:ser>
          <c:idx val="1"/>
          <c:order val="1"/>
          <c:spPr>
            <a:solidFill>
              <a:srgbClr val="009C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'13.NDC-LULUCF'!$AY$4:$BG$4</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'13.NDC-LULUCF'!$AY$6:$BG$6</c:f>
              <c:numCache>
                <c:formatCode>\+#,##0.0_ ;\−#,##0.0_ ;#,##0.0_ ;@</c:formatCode>
                <c:ptCount val="9"/>
                <c:pt idx="0">
                  <c:v>-63.086135523171471</c:v>
                </c:pt>
                <c:pt idx="1">
                  <c:v>-60.134547456154436</c:v>
                </c:pt>
                <c:pt idx="2">
                  <c:v>-58.844348927087466</c:v>
                </c:pt>
                <c:pt idx="3">
                  <c:v>-59.529697730022747</c:v>
                </c:pt>
                <c:pt idx="4">
                  <c:v>-59.045927490988348</c:v>
                </c:pt>
                <c:pt idx="5">
                  <c:v>-54.12421547105702</c:v>
                </c:pt>
                <c:pt idx="6">
                  <c:v>-52.062206117803179</c:v>
                </c:pt>
                <c:pt idx="7">
                  <c:v>-53.627104958512525</c:v>
                </c:pt>
                <c:pt idx="8">
                  <c:v>-50.180973676994938</c:v>
                </c:pt>
              </c:numCache>
            </c:numRef>
          </c:val>
          <c:extLst>
            <c:ext xmlns:c16="http://schemas.microsoft.com/office/drawing/2014/chart" uri="{C3380CC4-5D6E-409C-BE32-E72D297353CC}">
              <c16:uniqueId val="{00000001-96EC-4A41-95FC-A3833E4E6526}"/>
            </c:ext>
          </c:extLst>
        </c:ser>
        <c:dLbls>
          <c:dLblPos val="outEnd"/>
          <c:showLegendKey val="0"/>
          <c:showVal val="1"/>
          <c:showCatName val="0"/>
          <c:showSerName val="0"/>
          <c:showPercent val="0"/>
          <c:showBubbleSize val="0"/>
        </c:dLbls>
        <c:gapWidth val="219"/>
        <c:overlap val="-27"/>
        <c:axId val="1168094143"/>
        <c:axId val="1168094623"/>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'13.NDC-LULUCF'!$AY$4:$BG$4</c15:sqref>
                        </c15:formulaRef>
                      </c:ext>
                    </c:extLst>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extLst>
                      <c:ext uri="{02D57815-91ED-43cb-92C2-25804820EDAC}">
                        <c15:formulaRef>
                          <c15:sqref>'13.NDC-LULUCF'!$AY$5:$BG$5</c15:sqref>
                        </c15:formulaRef>
                      </c:ext>
                    </c:extLst>
                    <c:numCache>
                      <c:formatCode>General</c:formatCode>
                      <c:ptCount val="9"/>
                    </c:numCache>
                  </c:numRef>
                </c:val>
                <c:extLst>
                  <c:ext xmlns:c16="http://schemas.microsoft.com/office/drawing/2014/chart" uri="{C3380CC4-5D6E-409C-BE32-E72D297353CC}">
                    <c16:uniqueId val="{00000000-96EC-4A41-95FC-A3833E4E6526}"/>
                  </c:ext>
                </c:extLst>
              </c15:ser>
            </c15:filteredBarSeries>
          </c:ext>
        </c:extLst>
      </c:barChart>
      <c:catAx>
        <c:axId val="1168094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［年度］</a:t>
                </a:r>
              </a:p>
            </c:rich>
          </c:tx>
          <c:layout>
            <c:manualLayout>
              <c:xMode val="edge"/>
              <c:yMode val="edge"/>
              <c:x val="0.51385739337561598"/>
              <c:y val="0.1426409897120689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623"/>
        <c:crosses val="autoZero"/>
        <c:auto val="1"/>
        <c:lblAlgn val="ctr"/>
        <c:lblOffset val="100"/>
        <c:noMultiLvlLbl val="0"/>
      </c:catAx>
      <c:valAx>
        <c:axId val="116809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吸収量　（百万トン</a:t>
                </a:r>
                <a:r>
                  <a:rPr lang="en-US" altLang="ja-JP"/>
                  <a:t>CO</a:t>
                </a:r>
                <a:r>
                  <a:rPr lang="en-US" altLang="ja-JP" baseline="-25000"/>
                  <a:t>2</a:t>
                </a:r>
                <a:r>
                  <a:rPr lang="ja-JP" altLang="en-US"/>
                  <a:t>換算）</a:t>
                </a:r>
              </a:p>
            </c:rich>
          </c:tx>
          <c:layout>
            <c:manualLayout>
              <c:xMode val="edge"/>
              <c:yMode val="edge"/>
              <c:x val="2.7072005486826901E-2"/>
              <c:y val="0.365589822712248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143"/>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a:t>
            </a:r>
            <a:endParaRPr lang="en-US" altLang="ja-JP" sz="1800" b="1" i="0" baseline="0">
              <a:solidFill>
                <a:srgbClr val="FF0000"/>
              </a:solidFill>
              <a:effectLst/>
            </a:endParaRPr>
          </a:p>
        </c:rich>
      </c:tx>
      <c:layout>
        <c:manualLayout>
          <c:xMode val="edge"/>
          <c:yMode val="edge"/>
          <c:x val="0.27134502727276644"/>
          <c:y val="1.9727031095364441E-2"/>
        </c:manualLayout>
      </c:layout>
      <c:overlay val="0"/>
    </c:title>
    <c:autoTitleDeleted val="0"/>
    <c:plotArea>
      <c:layout>
        <c:manualLayout>
          <c:layoutTarget val="inner"/>
          <c:xMode val="edge"/>
          <c:yMode val="edge"/>
          <c:x val="0.10706869717575355"/>
          <c:y val="0.14191385079769192"/>
          <c:w val="0.64467360872576496"/>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38D7-4CAB-AFBF-446DCF49EBFC}"/>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7-4CAB-AFBF-446DCF49EBF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7-4CAB-AFBF-446DCF49EBFC}"/>
                </c:ext>
              </c:extLst>
            </c:dLbl>
            <c:dLbl>
              <c:idx val="23"/>
              <c:delete val="1"/>
              <c:extLst>
                <c:ext xmlns:c15="http://schemas.microsoft.com/office/drawing/2012/chart" uri="{CE6537A1-D6FC-4f65-9D91-7224C49458BB}"/>
                <c:ext xmlns:c16="http://schemas.microsoft.com/office/drawing/2014/chart" uri="{C3380CC4-5D6E-409C-BE32-E72D297353CC}">
                  <c16:uniqueId val="{00000004-38D7-4CAB-AFBF-446DCF49EBFC}"/>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7-4CAB-AFBF-446DCF49EBF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'2.CO2-Sector'!$AA$74:$BF$74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val>
          <c:smooth val="0"/>
          <c:extLst>
            <c:ext xmlns:c16="http://schemas.microsoft.com/office/drawing/2014/chart" uri="{C3380CC4-5D6E-409C-BE32-E72D297353CC}">
              <c16:uniqueId val="{00000006-38D7-4CAB-AFBF-446DCF49EBFC}"/>
            </c:ext>
          </c:extLst>
        </c:ser>
        <c:ser>
          <c:idx val="2"/>
          <c:order val="1"/>
          <c:tx>
            <c:strRef>
              <c:f>'2.CO2-Sector'!$T$75</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08-38D7-4CAB-AFBF-446DCF49EBFC}"/>
                </c:ext>
              </c:extLst>
            </c:dLbl>
            <c:dLbl>
              <c:idx val="23"/>
              <c:layout>
                <c:manualLayout>
                  <c:x val="-1.9365411495915141E-2"/>
                  <c:y val="-2.089261856970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0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0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0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0D-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3-DDD2-4B0A-B13C-850BE2A3D314}"/>
                </c:ext>
              </c:extLst>
            </c:dLbl>
            <c:dLbl>
              <c:idx val="30"/>
              <c:delete val="1"/>
              <c:extLst>
                <c:ext xmlns:c15="http://schemas.microsoft.com/office/drawing/2012/chart" uri="{CE6537A1-D6FC-4f65-9D91-7224C49458BB}">
                  <c15:layout>
                    <c:manualLayout>
                      <c:w val="3.7358772033460601E-2"/>
                      <c:h val="4.145251264221287E-2"/>
                    </c:manualLayout>
                  </c15:layout>
                </c:ext>
                <c:ext xmlns:c16="http://schemas.microsoft.com/office/drawing/2014/chart" uri="{C3380CC4-5D6E-409C-BE32-E72D297353CC}">
                  <c16:uniqueId val="{00000003-B763-4A06-B1A4-7DBE4B359DF6}"/>
                </c:ext>
              </c:extLst>
            </c:dLbl>
            <c:dLbl>
              <c:idx val="31"/>
              <c:layout>
                <c:manualLayout>
                  <c:x val="-2.2657323161791382E-2"/>
                  <c:y val="-3.6578123063089399E-2"/>
                </c:manualLayout>
              </c:layout>
              <c:numFmt formatCode="#,##0_);[Red]\(#,##0\)" sourceLinked="0"/>
              <c:spPr>
                <a:noFill/>
                <a:ln>
                  <a:noFill/>
                </a:ln>
                <a:effectLst/>
              </c:spPr>
              <c:txPr>
                <a:bodyPr wrap="square" lIns="38100" tIns="19050" rIns="38100" bIns="19050" anchor="ctr">
                  <a:noAutofit/>
                </a:bodyPr>
                <a:lstStyle/>
                <a:p>
                  <a:pPr>
                    <a:defRPr sz="10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3459359342646669E-2"/>
                      <c:h val="2.3836065128917686E-2"/>
                    </c:manualLayout>
                  </c15:layout>
                </c:ext>
                <c:ext xmlns:c16="http://schemas.microsoft.com/office/drawing/2014/chart" uri="{C3380CC4-5D6E-409C-BE32-E72D297353CC}">
                  <c16:uniqueId val="{00000002-E87E-4DEA-B7A7-D450915B3EC2}"/>
                </c:ext>
              </c:extLst>
            </c:dLbl>
            <c:dLbl>
              <c:idx val="32"/>
              <c:layout>
                <c:manualLayout>
                  <c:x val="4.3832664417982121E-2"/>
                  <c:y val="-3.3526929834524821E-2"/>
                </c:manualLayout>
              </c:layout>
              <c:numFmt formatCode="###&quot; 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1-4D34-B605-3B66A0199111}"/>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'2.CO2-Sector'!$AA$75:$BG$75</c:f>
              <c:numCache>
                <c:formatCode>#,##0_ </c:formatCode>
                <c:ptCount val="33"/>
                <c:pt idx="0">
                  <c:v>348.41185052258919</c:v>
                </c:pt>
                <c:pt idx="1">
                  <c:v>349.7426341746031</c:v>
                </c:pt>
                <c:pt idx="2">
                  <c:v>355.12618670167359</c:v>
                </c:pt>
                <c:pt idx="3">
                  <c:v>338.72498344923025</c:v>
                </c:pt>
                <c:pt idx="4">
                  <c:v>372.71657900419791</c:v>
                </c:pt>
                <c:pt idx="5">
                  <c:v>360.59536705593246</c:v>
                </c:pt>
                <c:pt idx="6">
                  <c:v>362.46916759352985</c:v>
                </c:pt>
                <c:pt idx="7">
                  <c:v>357.64188857477552</c:v>
                </c:pt>
                <c:pt idx="8">
                  <c:v>344.51688389414176</c:v>
                </c:pt>
                <c:pt idx="9">
                  <c:v>366.22606863020769</c:v>
                </c:pt>
                <c:pt idx="10">
                  <c:v>374.92032268376198</c:v>
                </c:pt>
                <c:pt idx="11">
                  <c:v>365.84179967842249</c:v>
                </c:pt>
                <c:pt idx="12">
                  <c:v>391.42331884916126</c:v>
                </c:pt>
                <c:pt idx="13">
                  <c:v>407.74670173348488</c:v>
                </c:pt>
                <c:pt idx="14">
                  <c:v>403.77991953761148</c:v>
                </c:pt>
                <c:pt idx="15">
                  <c:v>423.92687456845448</c:v>
                </c:pt>
                <c:pt idx="16">
                  <c:v>414.87063136695997</c:v>
                </c:pt>
                <c:pt idx="17">
                  <c:v>467.18903654439754</c:v>
                </c:pt>
                <c:pt idx="18">
                  <c:v>436.55715796106654</c:v>
                </c:pt>
                <c:pt idx="19">
                  <c:v>397.68220404967053</c:v>
                </c:pt>
                <c:pt idx="20">
                  <c:v>422.04719263306947</c:v>
                </c:pt>
                <c:pt idx="21">
                  <c:v>479.36173983518</c:v>
                </c:pt>
                <c:pt idx="22">
                  <c:v>524.90688763897845</c:v>
                </c:pt>
                <c:pt idx="23">
                  <c:v>526.34278776429107</c:v>
                </c:pt>
                <c:pt idx="24">
                  <c:v>498.45934694465609</c:v>
                </c:pt>
                <c:pt idx="25">
                  <c:v>473.53365439101304</c:v>
                </c:pt>
                <c:pt idx="26">
                  <c:v>505.75544226606149</c:v>
                </c:pt>
                <c:pt idx="27">
                  <c:v>492.31926794217776</c:v>
                </c:pt>
                <c:pt idx="28">
                  <c:v>454.99842651445118</c:v>
                </c:pt>
                <c:pt idx="29">
                  <c:v>433.74908023395449</c:v>
                </c:pt>
                <c:pt idx="30">
                  <c:v>422.63743933843477</c:v>
                </c:pt>
                <c:pt idx="31">
                  <c:v>428.528401472003</c:v>
                </c:pt>
                <c:pt idx="32">
                  <c:v>420.1612123866891</c:v>
                </c:pt>
              </c:numCache>
            </c:numRef>
          </c:val>
          <c:smooth val="0"/>
          <c:extLst>
            <c:ext xmlns:c16="http://schemas.microsoft.com/office/drawing/2014/chart" uri="{C3380CC4-5D6E-409C-BE32-E72D297353CC}">
              <c16:uniqueId val="{0000000E-38D7-4CAB-AFBF-446DCF49EBFC}"/>
            </c:ext>
          </c:extLst>
        </c:ser>
        <c:ser>
          <c:idx val="3"/>
          <c:order val="2"/>
          <c:tx>
            <c:strRef>
              <c:f>'2.CO2-Sector'!$T$76</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0-38D7-4CAB-AFBF-446DCF49EBFC}"/>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2-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3-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4-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5-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6-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4-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4-B763-4A06-B1A4-7DBE4B359DF6}"/>
                </c:ext>
              </c:extLst>
            </c:dLbl>
            <c:dLbl>
              <c:idx val="31"/>
              <c:layout>
                <c:manualLayout>
                  <c:x val="-1.8807625511710495E-2"/>
                  <c:y val="-3.7404414847197941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A-4CA5-AE1F-7217DBF69F79}"/>
                </c:ext>
              </c:extLst>
            </c:dLbl>
            <c:dLbl>
              <c:idx val="32"/>
              <c:layout>
                <c:manualLayout>
                  <c:x val="4.3832664417982121E-2"/>
                  <c:y val="-0.14604151069644919"/>
                </c:manualLayout>
              </c:layout>
              <c:numFmt formatCode="###&quot; 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D1-4D34-B605-3B66A0199111}"/>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'2.CO2-Sector'!$AA$76:$BG$76</c:f>
              <c:numCache>
                <c:formatCode>#,##0_ </c:formatCode>
                <c:ptCount val="33"/>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363.2097504389767</c:v>
                </c:pt>
                <c:pt idx="17">
                  <c:v>359.64737462503962</c:v>
                </c:pt>
                <c:pt idx="18">
                  <c:v>328.88774051967897</c:v>
                </c:pt>
                <c:pt idx="19">
                  <c:v>315.10307441485173</c:v>
                </c:pt>
                <c:pt idx="20">
                  <c:v>329.61905547847442</c:v>
                </c:pt>
                <c:pt idx="21">
                  <c:v>327.29463567696132</c:v>
                </c:pt>
                <c:pt idx="22">
                  <c:v>325.37216148076726</c:v>
                </c:pt>
                <c:pt idx="23">
                  <c:v>330.13536197653912</c:v>
                </c:pt>
                <c:pt idx="24">
                  <c:v>320.8230101612358</c:v>
                </c:pt>
                <c:pt idx="25">
                  <c:v>312.26576096468057</c:v>
                </c:pt>
                <c:pt idx="26">
                  <c:v>298.62956350624142</c:v>
                </c:pt>
                <c:pt idx="27">
                  <c:v>293.54042930235198</c:v>
                </c:pt>
                <c:pt idx="28">
                  <c:v>287.72807455435844</c:v>
                </c:pt>
                <c:pt idx="29">
                  <c:v>280.1428213348035</c:v>
                </c:pt>
                <c:pt idx="30">
                  <c:v>253.86516692539635</c:v>
                </c:pt>
                <c:pt idx="31">
                  <c:v>268.75009197745845</c:v>
                </c:pt>
                <c:pt idx="32">
                  <c:v>252.56992150651823</c:v>
                </c:pt>
              </c:numCache>
            </c:numRef>
          </c:val>
          <c:smooth val="0"/>
          <c:extLst>
            <c:ext xmlns:c16="http://schemas.microsoft.com/office/drawing/2014/chart" uri="{C3380CC4-5D6E-409C-BE32-E72D297353CC}">
              <c16:uniqueId val="{00000017-38D7-4CAB-AFBF-446DCF49EBFC}"/>
            </c:ext>
          </c:extLst>
        </c:ser>
        <c:ser>
          <c:idx val="4"/>
          <c:order val="3"/>
          <c:tx>
            <c:strRef>
              <c:f>'2.CO2-Sector'!$T$77</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9-38D7-4CAB-AFBF-446DCF49EBFC}"/>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B-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C-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D-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E-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F-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8-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5-B763-4A06-B1A4-7DBE4B359DF6}"/>
                </c:ext>
              </c:extLst>
            </c:dLbl>
            <c:dLbl>
              <c:idx val="31"/>
              <c:layout>
                <c:manualLayout>
                  <c:x val="-1.871095783648823E-2"/>
                  <c:y val="-3.1897500819775111E-2"/>
                </c:manualLayout>
              </c:layout>
              <c:tx>
                <c:rich>
                  <a:bodyPr wrap="square" lIns="38100" tIns="19050" rIns="38100" bIns="19050" anchor="ctr">
                    <a:spAutoFit/>
                  </a:bodyPr>
                  <a:lstStyle/>
                  <a:p>
                    <a:pPr>
                      <a:defRPr sz="1000">
                        <a:solidFill>
                          <a:srgbClr val="669900"/>
                        </a:solidFill>
                      </a:defRPr>
                    </a:pPr>
                    <a:fld id="{89054280-614B-4E8B-A3B7-C5B29C8C7835}" type="VALUE">
                      <a:rPr lang="en-US" altLang="ja-JP" sz="1000"/>
                      <a:pPr>
                        <a:defRPr sz="1000">
                          <a:solidFill>
                            <a:srgbClr val="669900"/>
                          </a:solidFill>
                        </a:defRPr>
                      </a:pPr>
                      <a:t>[値]</a:t>
                    </a:fld>
                    <a:endParaRPr lang="ja-JP" altLang="en-US"/>
                  </a:p>
                </c:rich>
              </c:tx>
              <c:numFmt formatCode="#,##0_);[Red]\(#,##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F0BA-4CA5-AE1F-7217DBF69F79}"/>
                </c:ext>
              </c:extLst>
            </c:dLbl>
            <c:dLbl>
              <c:idx val="32"/>
              <c:layout>
                <c:manualLayout>
                  <c:x val="4.3823905205297504E-2"/>
                  <c:y val="-0.11838530242928223"/>
                </c:manualLayout>
              </c:layout>
              <c:numFmt formatCode="###&quot; 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D1-4D34-B605-3B66A0199111}"/>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'2.CO2-Sector'!$AA$77:$BG$77</c:f>
              <c:numCache>
                <c:formatCode>#,##0_ </c:formatCode>
                <c:ptCount val="33"/>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209.89713073271031</c:v>
                </c:pt>
                <c:pt idx="25">
                  <c:v>208.63712677399468</c:v>
                </c:pt>
                <c:pt idx="26">
                  <c:v>206.84874279200304</c:v>
                </c:pt>
                <c:pt idx="27">
                  <c:v>205.04097771791268</c:v>
                </c:pt>
                <c:pt idx="28">
                  <c:v>202.77971301699401</c:v>
                </c:pt>
                <c:pt idx="29">
                  <c:v>198.7904084613194</c:v>
                </c:pt>
                <c:pt idx="30">
                  <c:v>176.35853327056981</c:v>
                </c:pt>
                <c:pt idx="31">
                  <c:v>177.69582861271306</c:v>
                </c:pt>
                <c:pt idx="32">
                  <c:v>184.86787650458217</c:v>
                </c:pt>
              </c:numCache>
            </c:numRef>
          </c:val>
          <c:smooth val="0"/>
          <c:extLst>
            <c:ext xmlns:c16="http://schemas.microsoft.com/office/drawing/2014/chart" uri="{C3380CC4-5D6E-409C-BE32-E72D297353CC}">
              <c16:uniqueId val="{00000020-38D7-4CAB-AFBF-446DCF49EBFC}"/>
            </c:ext>
          </c:extLst>
        </c:ser>
        <c:ser>
          <c:idx val="5"/>
          <c:order val="4"/>
          <c:tx>
            <c:strRef>
              <c:f>'2.CO2-Sector'!$T$78</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2.0910639033575221E-2"/>
                  <c:y val="-2.2476299678661618E-2"/>
                </c:manualLayout>
              </c:layout>
              <c:numFmt formatCode="#,##0.0_);[Red]\(#,##0.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D7-4CAB-AFBF-446DCF49EBFC}"/>
                </c:ext>
              </c:extLst>
            </c:dLbl>
            <c:dLbl>
              <c:idx val="1"/>
              <c:delete val="1"/>
              <c:extLst>
                <c:ext xmlns:c15="http://schemas.microsoft.com/office/drawing/2012/chart" uri="{CE6537A1-D6FC-4f65-9D91-7224C49458BB}"/>
                <c:ext xmlns:c16="http://schemas.microsoft.com/office/drawing/2014/chart" uri="{C3380CC4-5D6E-409C-BE32-E72D297353CC}">
                  <c16:uniqueId val="{00000022-38D7-4CAB-AFBF-446DCF49EBFC}"/>
                </c:ext>
              </c:extLst>
            </c:dLbl>
            <c:dLbl>
              <c:idx val="2"/>
              <c:delete val="1"/>
              <c:extLst>
                <c:ext xmlns:c15="http://schemas.microsoft.com/office/drawing/2012/chart" uri="{CE6537A1-D6FC-4f65-9D91-7224C49458BB}"/>
                <c:ext xmlns:c16="http://schemas.microsoft.com/office/drawing/2014/chart" uri="{C3380CC4-5D6E-409C-BE32-E72D297353CC}">
                  <c16:uniqueId val="{00000023-38D7-4CAB-AFBF-446DCF49EBFC}"/>
                </c:ext>
              </c:extLst>
            </c:dLbl>
            <c:dLbl>
              <c:idx val="3"/>
              <c:delete val="1"/>
              <c:extLst>
                <c:ext xmlns:c15="http://schemas.microsoft.com/office/drawing/2012/chart" uri="{CE6537A1-D6FC-4f65-9D91-7224C49458BB}"/>
                <c:ext xmlns:c16="http://schemas.microsoft.com/office/drawing/2014/chart" uri="{C3380CC4-5D6E-409C-BE32-E72D297353CC}">
                  <c16:uniqueId val="{00000024-38D7-4CAB-AFBF-446DCF49EBFC}"/>
                </c:ext>
              </c:extLst>
            </c:dLbl>
            <c:dLbl>
              <c:idx val="4"/>
              <c:delete val="1"/>
              <c:extLst>
                <c:ext xmlns:c15="http://schemas.microsoft.com/office/drawing/2012/chart" uri="{CE6537A1-D6FC-4f65-9D91-7224C49458BB}"/>
                <c:ext xmlns:c16="http://schemas.microsoft.com/office/drawing/2014/chart" uri="{C3380CC4-5D6E-409C-BE32-E72D297353CC}">
                  <c16:uniqueId val="{00000025-38D7-4CAB-AFBF-446DCF49EBFC}"/>
                </c:ext>
              </c:extLst>
            </c:dLbl>
            <c:dLbl>
              <c:idx val="5"/>
              <c:delete val="1"/>
              <c:extLst>
                <c:ext xmlns:c15="http://schemas.microsoft.com/office/drawing/2012/chart" uri="{CE6537A1-D6FC-4f65-9D91-7224C49458BB}"/>
                <c:ext xmlns:c16="http://schemas.microsoft.com/office/drawing/2014/chart" uri="{C3380CC4-5D6E-409C-BE32-E72D297353CC}">
                  <c16:uniqueId val="{00000026-38D7-4CAB-AFBF-446DCF49EBFC}"/>
                </c:ext>
              </c:extLst>
            </c:dLbl>
            <c:dLbl>
              <c:idx val="6"/>
              <c:delete val="1"/>
              <c:extLst>
                <c:ext xmlns:c15="http://schemas.microsoft.com/office/drawing/2012/chart" uri="{CE6537A1-D6FC-4f65-9D91-7224C49458BB}"/>
                <c:ext xmlns:c16="http://schemas.microsoft.com/office/drawing/2014/chart" uri="{C3380CC4-5D6E-409C-BE32-E72D297353CC}">
                  <c16:uniqueId val="{00000027-38D7-4CAB-AFBF-446DCF49EBFC}"/>
                </c:ext>
              </c:extLst>
            </c:dLbl>
            <c:dLbl>
              <c:idx val="7"/>
              <c:delete val="1"/>
              <c:extLst>
                <c:ext xmlns:c15="http://schemas.microsoft.com/office/drawing/2012/chart" uri="{CE6537A1-D6FC-4f65-9D91-7224C49458BB}"/>
                <c:ext xmlns:c16="http://schemas.microsoft.com/office/drawing/2014/chart" uri="{C3380CC4-5D6E-409C-BE32-E72D297353CC}">
                  <c16:uniqueId val="{00000028-38D7-4CAB-AFBF-446DCF49EBFC}"/>
                </c:ext>
              </c:extLst>
            </c:dLbl>
            <c:dLbl>
              <c:idx val="8"/>
              <c:delete val="1"/>
              <c:extLst>
                <c:ext xmlns:c15="http://schemas.microsoft.com/office/drawing/2012/chart" uri="{CE6537A1-D6FC-4f65-9D91-7224C49458BB}"/>
                <c:ext xmlns:c16="http://schemas.microsoft.com/office/drawing/2014/chart" uri="{C3380CC4-5D6E-409C-BE32-E72D297353CC}">
                  <c16:uniqueId val="{00000029-38D7-4CAB-AFBF-446DCF49EBFC}"/>
                </c:ext>
              </c:extLst>
            </c:dLbl>
            <c:dLbl>
              <c:idx val="9"/>
              <c:delete val="1"/>
              <c:extLst>
                <c:ext xmlns:c15="http://schemas.microsoft.com/office/drawing/2012/chart" uri="{CE6537A1-D6FC-4f65-9D91-7224C49458BB}"/>
                <c:ext xmlns:c16="http://schemas.microsoft.com/office/drawing/2014/chart" uri="{C3380CC4-5D6E-409C-BE32-E72D297353CC}">
                  <c16:uniqueId val="{0000002A-38D7-4CAB-AFBF-446DCF49EBFC}"/>
                </c:ext>
              </c:extLst>
            </c:dLbl>
            <c:dLbl>
              <c:idx val="10"/>
              <c:delete val="1"/>
              <c:extLst>
                <c:ext xmlns:c15="http://schemas.microsoft.com/office/drawing/2012/chart" uri="{CE6537A1-D6FC-4f65-9D91-7224C49458BB}"/>
                <c:ext xmlns:c16="http://schemas.microsoft.com/office/drawing/2014/chart" uri="{C3380CC4-5D6E-409C-BE32-E72D297353CC}">
                  <c16:uniqueId val="{0000002B-38D7-4CAB-AFBF-446DCF49EBFC}"/>
                </c:ext>
              </c:extLst>
            </c:dLbl>
            <c:dLbl>
              <c:idx val="11"/>
              <c:delete val="1"/>
              <c:extLst>
                <c:ext xmlns:c15="http://schemas.microsoft.com/office/drawing/2012/chart" uri="{CE6537A1-D6FC-4f65-9D91-7224C49458BB}"/>
                <c:ext xmlns:c16="http://schemas.microsoft.com/office/drawing/2014/chart" uri="{C3380CC4-5D6E-409C-BE32-E72D297353CC}">
                  <c16:uniqueId val="{0000002C-38D7-4CAB-AFBF-446DCF49EBFC}"/>
                </c:ext>
              </c:extLst>
            </c:dLbl>
            <c:dLbl>
              <c:idx val="12"/>
              <c:delete val="1"/>
              <c:extLst>
                <c:ext xmlns:c15="http://schemas.microsoft.com/office/drawing/2012/chart" uri="{CE6537A1-D6FC-4f65-9D91-7224C49458BB}"/>
                <c:ext xmlns:c16="http://schemas.microsoft.com/office/drawing/2014/chart" uri="{C3380CC4-5D6E-409C-BE32-E72D297353CC}">
                  <c16:uniqueId val="{0000002D-38D7-4CAB-AFBF-446DCF49EBFC}"/>
                </c:ext>
              </c:extLst>
            </c:dLbl>
            <c:dLbl>
              <c:idx val="13"/>
              <c:delete val="1"/>
              <c:extLst>
                <c:ext xmlns:c15="http://schemas.microsoft.com/office/drawing/2012/chart" uri="{CE6537A1-D6FC-4f65-9D91-7224C49458BB}"/>
                <c:ext xmlns:c16="http://schemas.microsoft.com/office/drawing/2014/chart" uri="{C3380CC4-5D6E-409C-BE32-E72D297353CC}">
                  <c16:uniqueId val="{0000002E-38D7-4CAB-AFBF-446DCF49EBFC}"/>
                </c:ext>
              </c:extLst>
            </c:dLbl>
            <c:dLbl>
              <c:idx val="14"/>
              <c:delete val="1"/>
              <c:extLst>
                <c:ext xmlns:c15="http://schemas.microsoft.com/office/drawing/2012/chart" uri="{CE6537A1-D6FC-4f65-9D91-7224C49458BB}"/>
                <c:ext xmlns:c16="http://schemas.microsoft.com/office/drawing/2014/chart" uri="{C3380CC4-5D6E-409C-BE32-E72D297353CC}">
                  <c16:uniqueId val="{0000002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30-38D7-4CAB-AFBF-446DCF49EBFC}"/>
                </c:ext>
              </c:extLst>
            </c:dLbl>
            <c:dLbl>
              <c:idx val="16"/>
              <c:delete val="1"/>
              <c:extLst>
                <c:ext xmlns:c15="http://schemas.microsoft.com/office/drawing/2012/chart" uri="{CE6537A1-D6FC-4f65-9D91-7224C49458BB}"/>
                <c:ext xmlns:c16="http://schemas.microsoft.com/office/drawing/2014/chart" uri="{C3380CC4-5D6E-409C-BE32-E72D297353CC}">
                  <c16:uniqueId val="{00000031-38D7-4CAB-AFBF-446DCF49EBFC}"/>
                </c:ext>
              </c:extLst>
            </c:dLbl>
            <c:dLbl>
              <c:idx val="17"/>
              <c:delete val="1"/>
              <c:extLst>
                <c:ext xmlns:c15="http://schemas.microsoft.com/office/drawing/2012/chart" uri="{CE6537A1-D6FC-4f65-9D91-7224C49458BB}"/>
                <c:ext xmlns:c16="http://schemas.microsoft.com/office/drawing/2014/chart" uri="{C3380CC4-5D6E-409C-BE32-E72D297353CC}">
                  <c16:uniqueId val="{00000032-38D7-4CAB-AFBF-446DCF49EBFC}"/>
                </c:ext>
              </c:extLst>
            </c:dLbl>
            <c:dLbl>
              <c:idx val="18"/>
              <c:delete val="1"/>
              <c:extLst>
                <c:ext xmlns:c15="http://schemas.microsoft.com/office/drawing/2012/chart" uri="{CE6537A1-D6FC-4f65-9D91-7224C49458BB}"/>
                <c:ext xmlns:c16="http://schemas.microsoft.com/office/drawing/2014/chart" uri="{C3380CC4-5D6E-409C-BE32-E72D297353CC}">
                  <c16:uniqueId val="{00000033-38D7-4CAB-AFBF-446DCF49EBFC}"/>
                </c:ext>
              </c:extLst>
            </c:dLbl>
            <c:dLbl>
              <c:idx val="19"/>
              <c:delete val="1"/>
              <c:extLst>
                <c:ext xmlns:c15="http://schemas.microsoft.com/office/drawing/2012/chart" uri="{CE6537A1-D6FC-4f65-9D91-7224C49458BB}"/>
                <c:ext xmlns:c16="http://schemas.microsoft.com/office/drawing/2014/chart" uri="{C3380CC4-5D6E-409C-BE32-E72D297353CC}">
                  <c16:uniqueId val="{00000034-38D7-4CAB-AFBF-446DCF49EBFC}"/>
                </c:ext>
              </c:extLst>
            </c:dLbl>
            <c:dLbl>
              <c:idx val="20"/>
              <c:delete val="1"/>
              <c:extLst>
                <c:ext xmlns:c15="http://schemas.microsoft.com/office/drawing/2012/chart" uri="{CE6537A1-D6FC-4f65-9D91-7224C49458BB}"/>
                <c:ext xmlns:c16="http://schemas.microsoft.com/office/drawing/2014/chart" uri="{C3380CC4-5D6E-409C-BE32-E72D297353CC}">
                  <c16:uniqueId val="{00000035-38D7-4CAB-AFBF-446DCF49EBFC}"/>
                </c:ext>
              </c:extLst>
            </c:dLbl>
            <c:dLbl>
              <c:idx val="21"/>
              <c:delete val="1"/>
              <c:extLst>
                <c:ext xmlns:c15="http://schemas.microsoft.com/office/drawing/2012/chart" uri="{CE6537A1-D6FC-4f65-9D91-7224C49458BB}"/>
                <c:ext xmlns:c16="http://schemas.microsoft.com/office/drawing/2014/chart" uri="{C3380CC4-5D6E-409C-BE32-E72D297353CC}">
                  <c16:uniqueId val="{00000036-38D7-4CAB-AFBF-446DCF49EBFC}"/>
                </c:ext>
              </c:extLst>
            </c:dLbl>
            <c:dLbl>
              <c:idx val="22"/>
              <c:delete val="1"/>
              <c:extLst>
                <c:ext xmlns:c15="http://schemas.microsoft.com/office/drawing/2012/chart" uri="{CE6537A1-D6FC-4f65-9D91-7224C49458BB}"/>
                <c:ext xmlns:c16="http://schemas.microsoft.com/office/drawing/2014/chart" uri="{C3380CC4-5D6E-409C-BE32-E72D297353CC}">
                  <c16:uniqueId val="{00000037-38D7-4CAB-AFBF-446DCF49EBFC}"/>
                </c:ext>
              </c:extLst>
            </c:dLbl>
            <c:dLbl>
              <c:idx val="23"/>
              <c:layout>
                <c:manualLayout>
                  <c:x val="-2.0377721379036748E-2"/>
                  <c:y val="-1.9232813409121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3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3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3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3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3D-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B-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A-B763-4A06-B1A4-7DBE4B359DF6}"/>
                </c:ext>
              </c:extLst>
            </c:dLbl>
            <c:dLbl>
              <c:idx val="31"/>
              <c:layout>
                <c:manualLayout>
                  <c:x val="-1.2095639840741152E-2"/>
                  <c:y val="-0.10531511236430002"/>
                </c:manualLayout>
              </c:layout>
              <c:numFmt formatCode="#,##0.0_);[Red]\(#,##0.0\)" sourceLinked="0"/>
              <c:spPr>
                <a:noFill/>
                <a:ln>
                  <a:noFill/>
                </a:ln>
                <a:effectLst/>
              </c:spPr>
              <c:txPr>
                <a:bodyPr wrap="square" lIns="38100" tIns="19050" rIns="38100" bIns="19050" anchor="ctr">
                  <a:no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8819755760241624E-2"/>
                      <c:h val="2.0771544921524478E-2"/>
                    </c:manualLayout>
                  </c15:layout>
                </c:ext>
                <c:ext xmlns:c16="http://schemas.microsoft.com/office/drawing/2014/chart" uri="{C3380CC4-5D6E-409C-BE32-E72D297353CC}">
                  <c16:uniqueId val="{00000003-F0BA-4CA5-AE1F-7217DBF69F79}"/>
                </c:ext>
              </c:extLst>
            </c:dLbl>
            <c:dLbl>
              <c:idx val="32"/>
              <c:layout>
                <c:manualLayout>
                  <c:x val="4.0411782868729262E-2"/>
                  <c:y val="-0.20509200888708462"/>
                </c:manualLayout>
              </c:layout>
              <c:numFmt formatCode="###.0&quot; 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1-4D34-B605-3B66A0199111}"/>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'2.CO2-Sector'!$AA$78:$BG$78</c:f>
              <c:numCache>
                <c:formatCode>#,##0.0_ </c:formatCode>
                <c:ptCount val="33"/>
                <c:pt idx="0">
                  <c:v>81.021562303552216</c:v>
                </c:pt>
                <c:pt idx="1">
                  <c:v>79.570688309552011</c:v>
                </c:pt>
                <c:pt idx="2">
                  <c:v>78.217640727621486</c:v>
                </c:pt>
                <c:pt idx="3">
                  <c:v>80.718973413412087</c:v>
                </c:pt>
                <c:pt idx="4">
                  <c:v>82.380703237059763</c:v>
                </c:pt>
                <c:pt idx="5">
                  <c:v>85.63975491811145</c:v>
                </c:pt>
                <c:pt idx="6">
                  <c:v>80.925933480305517</c:v>
                </c:pt>
                <c:pt idx="7">
                  <c:v>85.352162466595402</c:v>
                </c:pt>
                <c:pt idx="8">
                  <c:v>90.241013313465871</c:v>
                </c:pt>
                <c:pt idx="9">
                  <c:v>94.131013872844079</c:v>
                </c:pt>
                <c:pt idx="10">
                  <c:v>92.967192954715387</c:v>
                </c:pt>
                <c:pt idx="11">
                  <c:v>94.500930743491011</c:v>
                </c:pt>
                <c:pt idx="12">
                  <c:v>96.273495253799823</c:v>
                </c:pt>
                <c:pt idx="13">
                  <c:v>95.958619933713592</c:v>
                </c:pt>
                <c:pt idx="14" formatCode="#,##0_ ">
                  <c:v>101.18962706223169</c:v>
                </c:pt>
                <c:pt idx="15" formatCode="#,##0_ ">
                  <c:v>102.03772325188325</c:v>
                </c:pt>
                <c:pt idx="16" formatCode="#,##0_ ">
                  <c:v>99.571352592048029</c:v>
                </c:pt>
                <c:pt idx="17">
                  <c:v>90.102064718102298</c:v>
                </c:pt>
                <c:pt idx="18">
                  <c:v>95.286914299038926</c:v>
                </c:pt>
                <c:pt idx="19">
                  <c:v>91.940405561598567</c:v>
                </c:pt>
                <c:pt idx="20" formatCode="#,##0_ ">
                  <c:v>99.431590703712843</c:v>
                </c:pt>
                <c:pt idx="21" formatCode="#,##0_ ">
                  <c:v>101.9646293169464</c:v>
                </c:pt>
                <c:pt idx="22">
                  <c:v>96.620427385814267</c:v>
                </c:pt>
                <c:pt idx="23" formatCode="#,##0_ ">
                  <c:v>103.72756933450061</c:v>
                </c:pt>
                <c:pt idx="24">
                  <c:v>97.987214600469159</c:v>
                </c:pt>
                <c:pt idx="25">
                  <c:v>95.976452434638745</c:v>
                </c:pt>
                <c:pt idx="26">
                  <c:v>59.111898750019023</c:v>
                </c:pt>
                <c:pt idx="27">
                  <c:v>59.259914190247535</c:v>
                </c:pt>
                <c:pt idx="28">
                  <c:v>66.742990477547139</c:v>
                </c:pt>
                <c:pt idx="29">
                  <c:v>62.47577751331594</c:v>
                </c:pt>
                <c:pt idx="30">
                  <c:v>59.218259429534037</c:v>
                </c:pt>
                <c:pt idx="31">
                  <c:v>60.551477045227728</c:v>
                </c:pt>
                <c:pt idx="32">
                  <c:v>56.808476200818646</c:v>
                </c:pt>
              </c:numCache>
            </c:numRef>
          </c:val>
          <c:smooth val="0"/>
          <c:extLst>
            <c:ext xmlns:c16="http://schemas.microsoft.com/office/drawing/2014/chart" uri="{C3380CC4-5D6E-409C-BE32-E72D297353CC}">
              <c16:uniqueId val="{0000003E-38D7-4CAB-AFBF-446DCF49EBFC}"/>
            </c:ext>
          </c:extLst>
        </c:ser>
        <c:ser>
          <c:idx val="6"/>
          <c:order val="5"/>
          <c:tx>
            <c:strRef>
              <c:f>'2.CO2-Sector'!$T$79</c:f>
              <c:strCache>
                <c:ptCount val="1"/>
                <c:pt idx="0">
                  <c:v>家庭部門</c:v>
                </c:pt>
              </c:strCache>
            </c:strRef>
          </c:tx>
          <c:spPr>
            <a:ln w="19050">
              <a:solidFill>
                <a:srgbClr val="3D96AE"/>
              </a:solidFill>
            </a:ln>
          </c:spPr>
          <c:marker>
            <c:symbol val="x"/>
            <c:size val="7"/>
            <c:spPr>
              <a:noFill/>
            </c:spPr>
          </c:marker>
          <c:dLbls>
            <c:dLbl>
              <c:idx val="0"/>
              <c:layout>
                <c:manualLayout>
                  <c:x val="-2.2998061783439171E-2"/>
                  <c:y val="1.2770398481973434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0-38D7-4CAB-AFBF-446DCF49EBFC}"/>
                </c:ext>
              </c:extLst>
            </c:dLbl>
            <c:dLbl>
              <c:idx val="23"/>
              <c:layout>
                <c:manualLayout>
                  <c:x val="4.3869056861159071E-3"/>
                  <c:y val="-2.2765264188649818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2-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3-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4-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5-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6-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9-B763-4A06-B1A4-7DBE4B359DF6}"/>
                </c:ext>
              </c:extLst>
            </c:dLbl>
            <c:dLbl>
              <c:idx val="31"/>
              <c:layout>
                <c:manualLayout>
                  <c:x val="-6.4276281468143293E-2"/>
                  <c:y val="-9.5854602731733907E-2"/>
                </c:manualLayout>
              </c:layout>
              <c:numFmt formatCode="#,##0.0_);[Red]\(#,##0.0\)" sourceLinked="0"/>
              <c:spPr>
                <a:noFill/>
                <a:ln>
                  <a:noFill/>
                </a:ln>
                <a:effectLst/>
              </c:spPr>
              <c:txPr>
                <a:bodyPr wrap="square" lIns="38100" tIns="19050" rIns="38100" bIns="19050" anchor="ctr">
                  <a:spAutoFit/>
                </a:bodyPr>
                <a:lstStyle/>
                <a:p>
                  <a:pPr>
                    <a:defRPr sz="10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A-4CA5-AE1F-7217DBF69F79}"/>
                </c:ext>
              </c:extLst>
            </c:dLbl>
            <c:dLbl>
              <c:idx val="32"/>
              <c:layout>
                <c:manualLayout>
                  <c:x val="4.1009352173195721E-2"/>
                  <c:y val="-0.12220130465917751"/>
                </c:manualLayout>
              </c:layout>
              <c:numFmt formatCode="###.0&quot; 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1-4D34-B605-3B66A0199111}"/>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'2.CO2-Sector'!$AA$79:$BG$79</c:f>
              <c:numCache>
                <c:formatCode>#,##0.0_ </c:formatCode>
                <c:ptCount val="33"/>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55.807026627280059</c:v>
                </c:pt>
                <c:pt idx="31">
                  <c:v>51.57352511972352</c:v>
                </c:pt>
                <c:pt idx="32">
                  <c:v>49.645628368785154</c:v>
                </c:pt>
              </c:numCache>
            </c:numRef>
          </c:val>
          <c:smooth val="0"/>
          <c:extLst>
            <c:ext xmlns:c16="http://schemas.microsoft.com/office/drawing/2014/chart" uri="{C3380CC4-5D6E-409C-BE32-E72D297353CC}">
              <c16:uniqueId val="{00000046-38D7-4CAB-AFBF-446DCF49EBFC}"/>
            </c:ext>
          </c:extLst>
        </c:ser>
        <c:ser>
          <c:idx val="8"/>
          <c:order val="6"/>
          <c:tx>
            <c:strRef>
              <c:f>'2.CO2-Sector'!$T$80</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983545214399293E-2"/>
                  <c:y val="-4.5851581192076309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8-38D7-4CAB-AFBF-446DCF49EBFC}"/>
                </c:ext>
              </c:extLst>
            </c:dLbl>
            <c:dLbl>
              <c:idx val="23"/>
              <c:layout>
                <c:manualLayout>
                  <c:x val="-2.4255647602266971E-2"/>
                  <c:y val="1.1368913326061946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4A-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B-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C-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D-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E-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7-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8-B763-4A06-B1A4-7DBE4B359DF6}"/>
                </c:ext>
              </c:extLst>
            </c:dLbl>
            <c:dLbl>
              <c:idx val="31"/>
              <c:layout>
                <c:manualLayout>
                  <c:x val="-6.2958654612787102E-2"/>
                  <c:y val="-6.0878500350594521E-2"/>
                </c:manualLayout>
              </c:layout>
              <c:tx>
                <c:rich>
                  <a:bodyPr wrap="square" lIns="38100" tIns="19050" rIns="38100" bIns="19050" anchor="ctr">
                    <a:spAutoFit/>
                  </a:bodyPr>
                  <a:lstStyle/>
                  <a:p>
                    <a:pPr>
                      <a:defRPr sz="1000">
                        <a:solidFill>
                          <a:srgbClr val="F79646"/>
                        </a:solidFill>
                      </a:defRPr>
                    </a:pPr>
                    <a:fld id="{428C691E-0227-4842-94DE-7ABC845FD4B1}" type="VALUE">
                      <a:rPr lang="en-US" altLang="ja-JP" sz="1000"/>
                      <a:pPr>
                        <a:defRPr sz="1000">
                          <a:solidFill>
                            <a:srgbClr val="F79646"/>
                          </a:solidFill>
                        </a:defRPr>
                      </a:pPr>
                      <a:t>[値]</a:t>
                    </a:fld>
                    <a:endParaRPr lang="ja-JP" altLang="en-US"/>
                  </a:p>
                </c:rich>
              </c:tx>
              <c:numFmt formatCode="#,##0.0_);[Red]\(#,##0.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0BA-4CA5-AE1F-7217DBF69F79}"/>
                </c:ext>
              </c:extLst>
            </c:dLbl>
            <c:dLbl>
              <c:idx val="32"/>
              <c:layout>
                <c:manualLayout>
                  <c:x val="4.0958690455306201E-2"/>
                  <c:y val="-6.902947897325494E-2"/>
                </c:manualLayout>
              </c:layout>
              <c:numFmt formatCode="###.0&quot; 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1-4D34-B605-3B66A0199111}"/>
                </c:ext>
              </c:extLst>
            </c:dLbl>
            <c:numFmt formatCode="###&quot; Mt&quot;"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'2.CO2-Sector'!$AA$80:$BG$80</c:f>
              <c:numCache>
                <c:formatCode>#,##0.0_ </c:formatCode>
                <c:ptCount val="33"/>
                <c:pt idx="0">
                  <c:v>65.196323143276459</c:v>
                </c:pt>
                <c:pt idx="1">
                  <c:v>66.504092305815263</c:v>
                </c:pt>
                <c:pt idx="2">
                  <c:v>66.491195503071211</c:v>
                </c:pt>
                <c:pt idx="3">
                  <c:v>65.206604272042711</c:v>
                </c:pt>
                <c:pt idx="4">
                  <c:v>66.914673664794918</c:v>
                </c:pt>
                <c:pt idx="5">
                  <c:v>67.217368352101829</c:v>
                </c:pt>
                <c:pt idx="6">
                  <c:v>67.812530773379407</c:v>
                </c:pt>
                <c:pt idx="7">
                  <c:v>65.340795303443798</c:v>
                </c:pt>
                <c:pt idx="8">
                  <c:v>59.281526422960596</c:v>
                </c:pt>
                <c:pt idx="9">
                  <c:v>59.655920434108538</c:v>
                </c:pt>
                <c:pt idx="10">
                  <c:v>60.154895210494253</c:v>
                </c:pt>
                <c:pt idx="11">
                  <c:v>58.863110648753761</c:v>
                </c:pt>
                <c:pt idx="12">
                  <c:v>56.52287381523368</c:v>
                </c:pt>
                <c:pt idx="13">
                  <c:v>55.902237976626047</c:v>
                </c:pt>
                <c:pt idx="14">
                  <c:v>55.904276289894995</c:v>
                </c:pt>
                <c:pt idx="15">
                  <c:v>56.970740081467312</c:v>
                </c:pt>
                <c:pt idx="16">
                  <c:v>57.283155380522224</c:v>
                </c:pt>
                <c:pt idx="17">
                  <c:v>56.466742968828399</c:v>
                </c:pt>
                <c:pt idx="18">
                  <c:v>52.108854452946929</c:v>
                </c:pt>
                <c:pt idx="19">
                  <c:v>46.65160873946062</c:v>
                </c:pt>
                <c:pt idx="20">
                  <c:v>47.672879069099629</c:v>
                </c:pt>
                <c:pt idx="21">
                  <c:v>47.39415078440679</c:v>
                </c:pt>
                <c:pt idx="22">
                  <c:v>47.523510632684733</c:v>
                </c:pt>
                <c:pt idx="23">
                  <c:v>49.26685577742645</c:v>
                </c:pt>
                <c:pt idx="24">
                  <c:v>48.677280068889303</c:v>
                </c:pt>
                <c:pt idx="25">
                  <c:v>47.1978214187166</c:v>
                </c:pt>
                <c:pt idx="26">
                  <c:v>46.789742690285486</c:v>
                </c:pt>
                <c:pt idx="27">
                  <c:v>47.532840888815421</c:v>
                </c:pt>
                <c:pt idx="28">
                  <c:v>46.823517707337771</c:v>
                </c:pt>
                <c:pt idx="29">
                  <c:v>45.187573366860597</c:v>
                </c:pt>
                <c:pt idx="30">
                  <c:v>42.256012007664935</c:v>
                </c:pt>
                <c:pt idx="31">
                  <c:v>43.710553350630882</c:v>
                </c:pt>
                <c:pt idx="32">
                  <c:v>40.884419613312502</c:v>
                </c:pt>
              </c:numCache>
            </c:numRef>
          </c:val>
          <c:smooth val="0"/>
          <c:extLst>
            <c:ext xmlns:c16="http://schemas.microsoft.com/office/drawing/2014/chart" uri="{C3380CC4-5D6E-409C-BE32-E72D297353CC}">
              <c16:uniqueId val="{0000004F-38D7-4CAB-AFBF-446DCF49EBFC}"/>
            </c:ext>
          </c:extLst>
        </c:ser>
        <c:ser>
          <c:idx val="9"/>
          <c:order val="7"/>
          <c:tx>
            <c:strRef>
              <c:f>'2.CO2-Sector'!$T$81</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8D7-4CAB-AFBF-446DCF49EBFC}"/>
                </c:ext>
              </c:extLst>
            </c:dLbl>
            <c:dLbl>
              <c:idx val="23"/>
              <c:layout>
                <c:manualLayout>
                  <c:x val="-4.8060447719816164E-2"/>
                  <c:y val="2.0742082268705445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8D7-4CAB-AFBF-446DCF49EBFC}"/>
                </c:ext>
              </c:extLst>
            </c:dLbl>
            <c:dLbl>
              <c:idx val="31"/>
              <c:layout>
                <c:manualLayout>
                  <c:x val="-2.1258581981768429E-2"/>
                  <c:y val="1.600327354759461E-2"/>
                </c:manualLayout>
              </c:layout>
              <c:numFmt formatCode="#,##0.0_);[Red]\(#,##0.0\)"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A-4CA5-AE1F-7217DBF69F79}"/>
                </c:ext>
              </c:extLst>
            </c:dLbl>
            <c:dLbl>
              <c:idx val="32"/>
              <c:layout>
                <c:manualLayout>
                  <c:x val="4.2320642082195201E-2"/>
                  <c:y val="-1.5700604713382766E-2"/>
                </c:manualLayout>
              </c:layout>
              <c:numFmt formatCode="###.0&quot; 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1-4D34-B605-3B66A0199111}"/>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'2.CO2-Sector'!$AA$81:$BG$81</c:f>
              <c:numCache>
                <c:formatCode>#,##0.0_ </c:formatCode>
                <c:ptCount val="33"/>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32.056748771891094</c:v>
                </c:pt>
                <c:pt idx="16">
                  <c:v>30.528047561484186</c:v>
                </c:pt>
                <c:pt idx="17">
                  <c:v>31.121666419777704</c:v>
                </c:pt>
                <c:pt idx="18">
                  <c:v>32.329868513721316</c:v>
                </c:pt>
                <c:pt idx="19">
                  <c:v>28.718830889572491</c:v>
                </c:pt>
                <c:pt idx="20">
                  <c:v>29.460247632983265</c:v>
                </c:pt>
                <c:pt idx="21">
                  <c:v>28.702444205657347</c:v>
                </c:pt>
                <c:pt idx="22">
                  <c:v>30.37943311657526</c:v>
                </c:pt>
                <c:pt idx="23">
                  <c:v>29.908124203550564</c:v>
                </c:pt>
                <c:pt idx="24">
                  <c:v>29.162026759519357</c:v>
                </c:pt>
                <c:pt idx="25">
                  <c:v>29.602463455817073</c:v>
                </c:pt>
                <c:pt idx="26">
                  <c:v>29.779024267968332</c:v>
                </c:pt>
                <c:pt idx="27">
                  <c:v>30.11438054778117</c:v>
                </c:pt>
                <c:pt idx="28">
                  <c:v>30.804114011451805</c:v>
                </c:pt>
                <c:pt idx="29">
                  <c:v>31.330770465125909</c:v>
                </c:pt>
                <c:pt idx="30">
                  <c:v>29.824745381337337</c:v>
                </c:pt>
                <c:pt idx="31">
                  <c:v>30.625789087894638</c:v>
                </c:pt>
                <c:pt idx="32">
                  <c:v>29.59457721018444</c:v>
                </c:pt>
              </c:numCache>
            </c:numRef>
          </c:val>
          <c:smooth val="0"/>
          <c:extLst>
            <c:ext xmlns:c16="http://schemas.microsoft.com/office/drawing/2014/chart" uri="{C3380CC4-5D6E-409C-BE32-E72D297353CC}">
              <c16:uniqueId val="{00000054-38D7-4CAB-AFBF-446DCF49EBFC}"/>
            </c:ext>
          </c:extLst>
        </c:ser>
        <c:ser>
          <c:idx val="0"/>
          <c:order val="8"/>
          <c:tx>
            <c:strRef>
              <c:f>'2.CO2-Sector'!$T$82</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8D7-4CAB-AFBF-446DCF49EBFC}"/>
                </c:ext>
              </c:extLst>
            </c:dLbl>
            <c:dLbl>
              <c:idx val="23"/>
              <c:layout>
                <c:manualLayout>
                  <c:x val="6.7435897064155714E-3"/>
                  <c:y val="-1.9036034965474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8D7-4CAB-AFBF-446DCF49EBFC}"/>
                </c:ext>
              </c:extLst>
            </c:dLbl>
            <c:dLbl>
              <c:idx val="29"/>
              <c:delete val="1"/>
              <c:extLst>
                <c:ext xmlns:c15="http://schemas.microsoft.com/office/drawing/2012/chart" uri="{CE6537A1-D6FC-4f65-9D91-7224C49458BB}">
                  <c15:layout>
                    <c:manualLayout>
                      <c:w val="3.480126276360939E-2"/>
                      <c:h val="3.5598182629776189E-2"/>
                    </c:manualLayout>
                  </c15:layout>
                </c:ext>
                <c:ext xmlns:c16="http://schemas.microsoft.com/office/drawing/2014/chart" uri="{C3380CC4-5D6E-409C-BE32-E72D297353CC}">
                  <c16:uniqueId val="{0000000A-DDD2-4B0A-B13C-850BE2A3D314}"/>
                </c:ext>
              </c:extLst>
            </c:dLbl>
            <c:dLbl>
              <c:idx val="31"/>
              <c:layout>
                <c:manualLayout>
                  <c:x val="-5.9545859059959454E-2"/>
                  <c:y val="-1.6850389864449408E-2"/>
                </c:manualLayout>
              </c:layout>
              <c:numFmt formatCode="#,##0.0_);[Red]\(#,##0.0\)" sourceLinked="0"/>
              <c:spPr>
                <a:noFill/>
                <a:ln>
                  <a:noFill/>
                </a:ln>
                <a:effectLst/>
              </c:spPr>
              <c:txPr>
                <a:bodyPr wrap="square" lIns="38100" tIns="19050" rIns="38100" bIns="19050" anchor="ctr">
                  <a:spAutoFit/>
                </a:bodyPr>
                <a:lstStyle/>
                <a:p>
                  <a:pPr>
                    <a:defRPr sz="10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A-4CA5-AE1F-7217DBF69F79}"/>
                </c:ext>
              </c:extLst>
            </c:dLbl>
            <c:dLbl>
              <c:idx val="32"/>
              <c:layout>
                <c:manualLayout>
                  <c:x val="4.8942164415081944E-2"/>
                  <c:y val="2.7423142719320493E-2"/>
                </c:manualLayout>
              </c:layout>
              <c:numFmt formatCode="###.0&quot; 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1-4D34-B605-3B66A0199111}"/>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'2.CO2-Sector'!$AA$82:$BG$82</c:f>
              <c:numCache>
                <c:formatCode>#,##0.0_ </c:formatCode>
                <c:ptCount val="33"/>
                <c:pt idx="0">
                  <c:v>6.3715343480808597</c:v>
                </c:pt>
                <c:pt idx="1">
                  <c:v>6.1607669336914821</c:v>
                </c:pt>
                <c:pt idx="2">
                  <c:v>5.8392100165558034</c:v>
                </c:pt>
                <c:pt idx="3">
                  <c:v>5.6300023919065199</c:v>
                </c:pt>
                <c:pt idx="4">
                  <c:v>5.4168952201332141</c:v>
                </c:pt>
                <c:pt idx="5">
                  <c:v>5.5888407803910392</c:v>
                </c:pt>
                <c:pt idx="6">
                  <c:v>5.6861092791626797</c:v>
                </c:pt>
                <c:pt idx="7">
                  <c:v>5.5424721710607692</c:v>
                </c:pt>
                <c:pt idx="8">
                  <c:v>5.1346721486163043</c:v>
                </c:pt>
                <c:pt idx="9">
                  <c:v>5.1690394563718076</c:v>
                </c:pt>
                <c:pt idx="10">
                  <c:v>5.2317246432020079</c:v>
                </c:pt>
                <c:pt idx="11">
                  <c:v>4.7491449077872332</c:v>
                </c:pt>
                <c:pt idx="12">
                  <c:v>4.4876612703732537</c:v>
                </c:pt>
                <c:pt idx="13">
                  <c:v>4.2857651213576036</c:v>
                </c:pt>
                <c:pt idx="14">
                  <c:v>4.1304149170828897</c:v>
                </c:pt>
                <c:pt idx="15">
                  <c:v>4.0356274646511956</c:v>
                </c:pt>
                <c:pt idx="16">
                  <c:v>3.9553036001896817</c:v>
                </c:pt>
                <c:pt idx="17">
                  <c:v>3.9642397357065997</c:v>
                </c:pt>
                <c:pt idx="18">
                  <c:v>3.5472788133393007</c:v>
                </c:pt>
                <c:pt idx="19">
                  <c:v>3.2367499595579985</c:v>
                </c:pt>
                <c:pt idx="20">
                  <c:v>3.1493724768172022</c:v>
                </c:pt>
                <c:pt idx="21">
                  <c:v>3.0559883703791249</c:v>
                </c:pt>
                <c:pt idx="22">
                  <c:v>3.0874158598428805</c:v>
                </c:pt>
                <c:pt idx="23">
                  <c:v>3.0610218118896819</c:v>
                </c:pt>
                <c:pt idx="24">
                  <c:v>2.9637443142342623</c:v>
                </c:pt>
                <c:pt idx="25">
                  <c:v>2.7845118010728029</c:v>
                </c:pt>
                <c:pt idx="26">
                  <c:v>2.708206122000659</c:v>
                </c:pt>
                <c:pt idx="27">
                  <c:v>2.5775559829647499</c:v>
                </c:pt>
                <c:pt idx="28">
                  <c:v>2.5386699157343373</c:v>
                </c:pt>
                <c:pt idx="29">
                  <c:v>2.4397650291082953</c:v>
                </c:pt>
                <c:pt idx="30">
                  <c:v>2.3837779705338025</c:v>
                </c:pt>
                <c:pt idx="31">
                  <c:v>2.2637271003252888</c:v>
                </c:pt>
                <c:pt idx="32">
                  <c:v>2.1495952834753629</c:v>
                </c:pt>
              </c:numCache>
            </c:numRef>
          </c:val>
          <c:smooth val="0"/>
          <c:extLst>
            <c:ext xmlns:c16="http://schemas.microsoft.com/office/drawing/2014/chart" uri="{C3380CC4-5D6E-409C-BE32-E72D297353CC}">
              <c16:uniqueId val="{00000059-38D7-4CAB-AFBF-446DCF49EBFC}"/>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'2.CO2-Sector'!$T$85</c:f>
              <c:strCache>
                <c:ptCount val="1"/>
                <c:pt idx="0">
                  <c:v>■前年度比</c:v>
                </c:pt>
              </c:strCache>
            </c:strRef>
          </c:tx>
          <c:spPr>
            <a:ln>
              <a:noFill/>
            </a:ln>
          </c:spPr>
          <c:marker>
            <c:symbol val="none"/>
          </c:marker>
          <c:dLbls>
            <c:dLbl>
              <c:idx val="0"/>
              <c:layout>
                <c:manualLayout>
                  <c:x val="0.73163825346729683"/>
                  <c:y val="2.8283777668372396E-5"/>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A-38D7-4CAB-AFBF-446DCF49EBFC}"/>
                </c:ext>
              </c:extLst>
            </c:dLbl>
            <c:dLbl>
              <c:idx val="1"/>
              <c:layout>
                <c:manualLayout>
                  <c:x val="0.69968003438186643"/>
                  <c:y val="6.31335877008459E-2"/>
                </c:manualLayout>
              </c:layout>
              <c:tx>
                <c:rich>
                  <a:bodyPr vertOverflow="overflow" horzOverflow="overflow" wrap="square" lIns="38100" tIns="19050" rIns="38100" bIns="19050" anchor="ctr">
                    <a:no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52656173894564E-2"/>
                      <c:h val="4.2322340602217713E-2"/>
                    </c:manualLayout>
                  </c15:layout>
                  <c15:dlblFieldTable/>
                  <c15:showDataLabelsRange val="0"/>
                </c:ext>
                <c:ext xmlns:c16="http://schemas.microsoft.com/office/drawing/2014/chart" uri="{C3380CC4-5D6E-409C-BE32-E72D297353CC}">
                  <c16:uniqueId val="{0000005B-38D7-4CAB-AFBF-446DCF49EBFC}"/>
                </c:ext>
              </c:extLst>
            </c:dLbl>
            <c:dLbl>
              <c:idx val="2"/>
              <c:layout>
                <c:manualLayout>
                  <c:x val="0.68249108884663923"/>
                  <c:y val="0.31288524991670263"/>
                </c:manualLayout>
              </c:layout>
              <c:tx>
                <c:rich>
                  <a:bodyPr vertOverflow="overflow" horzOverflow="overflow" wrap="square" lIns="38100" tIns="19050" rIns="38100" bIns="19050" anchor="ctr">
                    <a:no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89505868828908E-2"/>
                      <c:h val="5.014171069038726E-2"/>
                    </c:manualLayout>
                  </c15:layout>
                  <c15:dlblFieldTable/>
                  <c15:showDataLabelsRange val="0"/>
                </c:ext>
                <c:ext xmlns:c16="http://schemas.microsoft.com/office/drawing/2014/chart" uri="{C3380CC4-5D6E-409C-BE32-E72D297353CC}">
                  <c16:uniqueId val="{0000005C-38D7-4CAB-AFBF-446DCF49EBFC}"/>
                </c:ext>
              </c:extLst>
            </c:dLbl>
            <c:dLbl>
              <c:idx val="3"/>
              <c:layout>
                <c:manualLayout>
                  <c:x val="0.67615365840364305"/>
                  <c:y val="0.26754884080025054"/>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38D7-4CAB-AFBF-446DCF49EBFC}"/>
                </c:ext>
              </c:extLst>
            </c:dLbl>
            <c:dLbl>
              <c:idx val="4"/>
              <c:layout>
                <c:manualLayout>
                  <c:x val="0.65537890932358089"/>
                  <c:y val="0.39283276641453685"/>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38D7-4CAB-AFBF-446DCF49EBFC}"/>
                </c:ext>
              </c:extLst>
            </c:dLbl>
            <c:dLbl>
              <c:idx val="5"/>
              <c:layout>
                <c:manualLayout>
                  <c:x val="0.6364531544162576"/>
                  <c:y val="0.4289286082858686"/>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6978365683156548E-2"/>
                      <c:h val="3.8412655558132933E-2"/>
                    </c:manualLayout>
                  </c15:layout>
                  <c15:dlblFieldTable/>
                  <c15:showDataLabelsRange val="0"/>
                </c:ext>
                <c:ext xmlns:c16="http://schemas.microsoft.com/office/drawing/2014/chart" uri="{C3380CC4-5D6E-409C-BE32-E72D297353CC}">
                  <c16:uniqueId val="{0000005F-38D7-4CAB-AFBF-446DCF49EBFC}"/>
                </c:ext>
              </c:extLst>
            </c:dLbl>
            <c:dLbl>
              <c:idx val="6"/>
              <c:layout>
                <c:manualLayout>
                  <c:x val="0.60978263496533314"/>
                  <c:y val="0.5318391782861136"/>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929408653390355E-2"/>
                      <c:h val="3.1780683152052201E-2"/>
                    </c:manualLayout>
                  </c15:layout>
                  <c15:dlblFieldTable/>
                  <c15:showDataLabelsRange val="0"/>
                </c:ext>
                <c:ext xmlns:c16="http://schemas.microsoft.com/office/drawing/2014/chart" uri="{C3380CC4-5D6E-409C-BE32-E72D297353CC}">
                  <c16:uniqueId val="{00000060-38D7-4CAB-AFBF-446DCF49EBFC}"/>
                </c:ext>
              </c:extLst>
            </c:dLbl>
            <c:dLbl>
              <c:idx val="7"/>
              <c:layout>
                <c:manualLayout>
                  <c:x val="0.59755279168717135"/>
                  <c:y val="0.5960093477031454"/>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38D7-4CAB-AFBF-446DCF49EBFC}"/>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8D7-4CAB-AFBF-446DCF49EBFC}"/>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'2.CO2-Sector'!$BG$87:$BG$94</c:f>
              <c:numCache>
                <c:formatCode>#,##0.0%;[Red]\-#,##0.0%</c:formatCode>
                <c:ptCount val="8"/>
                <c:pt idx="0">
                  <c:v>-1.9525401482311189E-2</c:v>
                </c:pt>
                <c:pt idx="1">
                  <c:v>-6.0205264868513408E-2</c:v>
                </c:pt>
                <c:pt idx="2">
                  <c:v>4.0361374534573669E-2</c:v>
                </c:pt>
                <c:pt idx="3">
                  <c:v>-6.1815186467100047E-2</c:v>
                </c:pt>
                <c:pt idx="4">
                  <c:v>-3.7381519810075425E-2</c:v>
                </c:pt>
                <c:pt idx="5">
                  <c:v>-6.4655638528483439E-2</c:v>
                </c:pt>
                <c:pt idx="6">
                  <c:v>-3.3671356997550861E-2</c:v>
                </c:pt>
                <c:pt idx="7">
                  <c:v>-5.0417657160850227E-2</c:v>
                </c:pt>
              </c:numCache>
            </c:numRef>
          </c:val>
          <c:smooth val="0"/>
          <c:extLst>
            <c:ext xmlns:c16="http://schemas.microsoft.com/office/drawing/2014/chart" uri="{C3380CC4-5D6E-409C-BE32-E72D297353CC}">
              <c16:uniqueId val="{00000063-38D7-4CAB-AFBF-446DCF49EBFC}"/>
            </c:ext>
          </c:extLst>
        </c:ser>
        <c:ser>
          <c:idx val="10"/>
          <c:order val="10"/>
          <c:tx>
            <c:strRef>
              <c:f>'2.CO2-Sector'!$T$97</c:f>
              <c:strCache>
                <c:ptCount val="1"/>
                <c:pt idx="0">
                  <c:v>■2013年度比</c:v>
                </c:pt>
              </c:strCache>
            </c:strRef>
          </c:tx>
          <c:spPr>
            <a:ln>
              <a:noFill/>
            </a:ln>
          </c:spPr>
          <c:marker>
            <c:symbol val="none"/>
          </c:marker>
          <c:dLbls>
            <c:dLbl>
              <c:idx val="0"/>
              <c:layout>
                <c:manualLayout>
                  <c:x val="0.72372228482484779"/>
                  <c:y val="-0.25234429003366704"/>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38D7-4CAB-AFBF-446DCF49EBFC}"/>
                </c:ext>
              </c:extLst>
            </c:dLbl>
            <c:dLbl>
              <c:idx val="1"/>
              <c:layout>
                <c:manualLayout>
                  <c:x val="0.70458727584281544"/>
                  <c:y val="-0.17667788071829607"/>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44406632502845E-2"/>
                      <c:h val="3.2431461606325623E-2"/>
                    </c:manualLayout>
                  </c15:layout>
                  <c15:dlblFieldTable/>
                  <c15:showDataLabelsRange val="0"/>
                </c:ext>
                <c:ext xmlns:c16="http://schemas.microsoft.com/office/drawing/2014/chart" uri="{C3380CC4-5D6E-409C-BE32-E72D297353CC}">
                  <c16:uniqueId val="{00000065-38D7-4CAB-AFBF-446DCF49EBFC}"/>
                </c:ext>
              </c:extLst>
            </c:dLbl>
            <c:dLbl>
              <c:idx val="2"/>
              <c:layout>
                <c:manualLayout>
                  <c:x val="0.68516770418705719"/>
                  <c:y val="6.2702648604832739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38D7-4CAB-AFBF-446DCF49EBFC}"/>
                </c:ext>
              </c:extLst>
            </c:dLbl>
            <c:dLbl>
              <c:idx val="3"/>
              <c:layout>
                <c:manualLayout>
                  <c:x val="0.66424601824109497"/>
                  <c:y val="-0.23758435403581527"/>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192463337108978E-2"/>
                      <c:h val="4.5870863310974411E-2"/>
                    </c:manualLayout>
                  </c15:layout>
                  <c15:dlblFieldTable/>
                  <c15:showDataLabelsRange val="0"/>
                </c:ext>
                <c:ext xmlns:c16="http://schemas.microsoft.com/office/drawing/2014/chart" uri="{C3380CC4-5D6E-409C-BE32-E72D297353CC}">
                  <c16:uniqueId val="{00000067-38D7-4CAB-AFBF-446DCF49EBFC}"/>
                </c:ext>
              </c:extLst>
            </c:dLbl>
            <c:dLbl>
              <c:idx val="4"/>
              <c:layout>
                <c:manualLayout>
                  <c:x val="0.64629257206680479"/>
                  <c:y val="0.19205679631204389"/>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38D7-4CAB-AFBF-446DCF49EBFC}"/>
                </c:ext>
              </c:extLst>
            </c:dLbl>
            <c:dLbl>
              <c:idx val="5"/>
              <c:layout>
                <c:manualLayout>
                  <c:x val="0.62506179037837095"/>
                  <c:y val="0.26553960474819355"/>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65807831063785E-2"/>
                      <c:h val="3.2414027356742321E-2"/>
                    </c:manualLayout>
                  </c15:layout>
                  <c15:dlblFieldTable/>
                  <c15:showDataLabelsRange val="0"/>
                </c:ext>
                <c:ext xmlns:c16="http://schemas.microsoft.com/office/drawing/2014/chart" uri="{C3380CC4-5D6E-409C-BE32-E72D297353CC}">
                  <c16:uniqueId val="{00000069-38D7-4CAB-AFBF-446DCF49EBFC}"/>
                </c:ext>
              </c:extLst>
            </c:dLbl>
            <c:dLbl>
              <c:idx val="6"/>
              <c:layout>
                <c:manualLayout>
                  <c:x val="0.61092796362449919"/>
                  <c:y val="0.53058947082862307"/>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20927080049E-2"/>
                      <c:h val="2.927315711715665E-2"/>
                    </c:manualLayout>
                  </c15:layout>
                  <c15:dlblFieldTable/>
                  <c15:showDataLabelsRange val="0"/>
                </c:ext>
                <c:ext xmlns:c16="http://schemas.microsoft.com/office/drawing/2014/chart" uri="{C3380CC4-5D6E-409C-BE32-E72D297353CC}">
                  <c16:uniqueId val="{0000006A-38D7-4CAB-AFBF-446DCF49EBFC}"/>
                </c:ext>
              </c:extLst>
            </c:dLbl>
            <c:dLbl>
              <c:idx val="7"/>
              <c:layout>
                <c:manualLayout>
                  <c:x val="0.59196058348476577"/>
                  <c:y val="0.26323409546476845"/>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0%;[Black]\&lt;\-##0.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38D7-4CAB-AFBF-446DCF49EBFC}"/>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8D7-4CAB-AFBF-446DCF49EBFC}"/>
                </c:ext>
              </c:extLst>
            </c:dLbl>
            <c:numFmt formatCode="&quot;&lt;&quot;##0.0%;[Black]\&lt;\-##0.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'2.CO2-Sector'!$BG$99:$BG$106</c:f>
              <c:numCache>
                <c:formatCode>#,##0.0%;[Red]\-#,##0.0%</c:formatCode>
                <c:ptCount val="8"/>
                <c:pt idx="0">
                  <c:v>-0.20173464488536441</c:v>
                </c:pt>
                <c:pt idx="1">
                  <c:v>-0.23495041550723983</c:v>
                </c:pt>
                <c:pt idx="2">
                  <c:v>-0.13954074008188699</c:v>
                </c:pt>
                <c:pt idx="3">
                  <c:v>-0.45233001635637771</c:v>
                </c:pt>
                <c:pt idx="4">
                  <c:v>-0.17695249479508013</c:v>
                </c:pt>
                <c:pt idx="5">
                  <c:v>-0.17014351802727967</c:v>
                </c:pt>
                <c:pt idx="6">
                  <c:v>-1.0483672972339098E-2</c:v>
                </c:pt>
                <c:pt idx="7">
                  <c:v>-0.29775237957277467</c:v>
                </c:pt>
              </c:numCache>
            </c:numRef>
          </c:val>
          <c:smooth val="0"/>
          <c:extLst>
            <c:ext xmlns:c16="http://schemas.microsoft.com/office/drawing/2014/chart" uri="{C3380CC4-5D6E-409C-BE32-E72D297353CC}">
              <c16:uniqueId val="{0000006D-38D7-4CAB-AFBF-446DCF49EBFC}"/>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日本語用のフォントを使用)"/>
              </a:defRPr>
            </a:pPr>
            <a:r>
              <a:rPr lang="en-US" altLang="ja-JP" sz="1600" b="1" i="0" baseline="0">
                <a:latin typeface="+mn-lt"/>
              </a:rPr>
              <a:t>CO</a:t>
            </a:r>
            <a:r>
              <a:rPr lang="en-US" altLang="ja-JP" sz="1600" b="1" i="0" baseline="-25000">
                <a:latin typeface="+mn-lt"/>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c:rich>
      </c:tx>
      <c:layout>
        <c:manualLayout>
          <c:xMode val="edge"/>
          <c:yMode val="edge"/>
          <c:x val="0.2200233006248212"/>
          <c:y val="1.7462489259962712E-2"/>
        </c:manualLayout>
      </c:layout>
      <c:overlay val="0"/>
    </c:title>
    <c:autoTitleDeleted val="0"/>
    <c:plotArea>
      <c:layout>
        <c:manualLayout>
          <c:layoutTarget val="inner"/>
          <c:xMode val="edge"/>
          <c:yMode val="edge"/>
          <c:x val="8.9801908677127631E-2"/>
          <c:y val="0.14191390818771735"/>
          <c:w val="0.64477456411308487"/>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7E96-4A23-B204-1EA9500DE5B3}"/>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6-4A23-B204-1EA9500DE5B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6-4A23-B204-1EA9500DE5B3}"/>
                </c:ext>
              </c:extLst>
            </c:dLbl>
            <c:dLbl>
              <c:idx val="23"/>
              <c:delete val="1"/>
              <c:extLst>
                <c:ext xmlns:c15="http://schemas.microsoft.com/office/drawing/2012/chart" uri="{CE6537A1-D6FC-4f65-9D91-7224C49458BB}"/>
                <c:ext xmlns:c16="http://schemas.microsoft.com/office/drawing/2014/chart" uri="{C3380CC4-5D6E-409C-BE32-E72D297353CC}">
                  <c16:uniqueId val="{00000004-7E96-4A23-B204-1EA9500DE5B3}"/>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6-4A23-B204-1EA9500DE5B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val>
          <c:smooth val="0"/>
          <c:extLst>
            <c:ext xmlns:c16="http://schemas.microsoft.com/office/drawing/2014/chart" uri="{C3380CC4-5D6E-409C-BE32-E72D297353CC}">
              <c16:uniqueId val="{00000006-7E96-4A23-B204-1EA9500DE5B3}"/>
            </c:ext>
          </c:extLst>
        </c:ser>
        <c:ser>
          <c:idx val="2"/>
          <c:order val="1"/>
          <c:tx>
            <c:strRef>
              <c:f>'2.CO2-Sector'!$T$75</c:f>
              <c:strCache>
                <c:ptCount val="1"/>
                <c:pt idx="0">
                  <c:v>エネルギー転換部門</c:v>
                </c:pt>
              </c:strCache>
            </c:strRef>
          </c:tx>
          <c:spPr>
            <a:ln w="19050">
              <a:solidFill>
                <a:srgbClr val="4572A7"/>
              </a:solidFill>
            </a:ln>
          </c:spPr>
          <c:marker>
            <c:symbol val="diamond"/>
            <c:size val="5"/>
            <c:spPr>
              <a:solidFill>
                <a:srgbClr val="4572A7"/>
              </a:solidFill>
              <a:ln>
                <a:solidFill>
                  <a:srgbClr val="4572A7"/>
                </a:solidFill>
              </a:ln>
            </c:spPr>
          </c:marker>
          <c:dLbls>
            <c:dLbl>
              <c:idx val="0"/>
              <c:layout>
                <c:manualLayout>
                  <c:x val="-1.3378269554577115E-2"/>
                  <c:y val="3.0687801799758128E-2"/>
                </c:manualLayout>
              </c:layout>
              <c:numFmt formatCode="#,##0_ "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08-7E96-4A23-B204-1EA9500DE5B3}"/>
                </c:ext>
              </c:extLst>
            </c:dLbl>
            <c:dLbl>
              <c:idx val="23"/>
              <c:layout>
                <c:manualLayout>
                  <c:x val="-1.8046709003803899E-2"/>
                  <c:y val="-2.0892687559354226E-2"/>
                </c:manualLayout>
              </c:layout>
              <c:numFmt formatCode="#,##0_ " sourceLinked="0"/>
              <c:spPr>
                <a:noFill/>
                <a:ln>
                  <a:noFill/>
                </a:ln>
                <a:effectLst/>
              </c:spPr>
              <c:txPr>
                <a:bodyPr wrap="square" lIns="38100" tIns="19050" rIns="38100" bIns="19050" anchor="ctr">
                  <a:spAutoFit/>
                </a:bodyPr>
                <a:lstStyle/>
                <a:p>
                  <a:pPr>
                    <a:defRPr>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0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0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0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0D-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3-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3-8409-4617-85E3-C69B59CEFE01}"/>
                </c:ext>
              </c:extLst>
            </c:dLbl>
            <c:dLbl>
              <c:idx val="31"/>
              <c:layout>
                <c:manualLayout>
                  <c:x val="-2.7735578419997846E-2"/>
                  <c:y val="-4.9066615986206388E-2"/>
                </c:manualLayout>
              </c:layout>
              <c:numFmt formatCode="#,##0_);[Red]\(#,##0\)" sourceLinked="0"/>
              <c:spPr>
                <a:noFill/>
                <a:ln>
                  <a:noFill/>
                </a:ln>
                <a:effectLst/>
              </c:spPr>
              <c:txPr>
                <a:bodyPr wrap="square" lIns="38100" tIns="19050" rIns="38100" bIns="19050" anchor="ctr">
                  <a:noAutofit/>
                </a:bodyPr>
                <a:lstStyle/>
                <a:p>
                  <a:pPr>
                    <a:defRPr sz="10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7888279703140071E-2"/>
                      <c:h val="2.6185299043534963E-2"/>
                    </c:manualLayout>
                  </c15:layout>
                </c:ext>
                <c:ext xmlns:c16="http://schemas.microsoft.com/office/drawing/2014/chart" uri="{C3380CC4-5D6E-409C-BE32-E72D297353CC}">
                  <c16:uniqueId val="{00000002-EB13-4F2C-9285-F4CC814D61E7}"/>
                </c:ext>
              </c:extLst>
            </c:dLbl>
            <c:dLbl>
              <c:idx val="32"/>
              <c:layout>
                <c:manualLayout>
                  <c:x val="3.0550216617874524E-2"/>
                  <c:y val="-1.5665743309927711E-2"/>
                </c:manualLayout>
              </c:layout>
              <c:tx>
                <c:rich>
                  <a:bodyPr wrap="square" lIns="38100" tIns="19050" rIns="38100" bIns="19050" anchor="ctr">
                    <a:spAutoFit/>
                  </a:bodyPr>
                  <a:lstStyle/>
                  <a:p>
                    <a:pPr>
                      <a:defRPr sz="1200">
                        <a:solidFill>
                          <a:srgbClr val="4572A7"/>
                        </a:solidFill>
                      </a:defRPr>
                    </a:pPr>
                    <a:fld id="{DD00310E-5767-472C-A8E1-BAB80446AE24}" type="VALUE">
                      <a:rPr lang="ja-JP" altLang="en-US" sz="1200"/>
                      <a:pPr>
                        <a:defRPr sz="1200">
                          <a:solidFill>
                            <a:srgbClr val="4572A7"/>
                          </a:solidFill>
                        </a:defRPr>
                      </a:pPr>
                      <a:t>[値]</a:t>
                    </a:fld>
                    <a:endParaRPr lang="ja-JP" altLang="en-US"/>
                  </a:p>
                </c:rich>
              </c:tx>
              <c:numFmt formatCode="###&quot; 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EF2-4A72-A763-4252AF650854}"/>
                </c:ext>
              </c:extLst>
            </c:dLbl>
            <c:numFmt formatCode="#,##0.0_ " sourceLinked="0"/>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572A7"/>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'2.CO2-Sector'!$AA$75:$BG$75</c:f>
              <c:numCache>
                <c:formatCode>#,##0_ </c:formatCode>
                <c:ptCount val="33"/>
                <c:pt idx="0">
                  <c:v>348.41185052258919</c:v>
                </c:pt>
                <c:pt idx="1">
                  <c:v>349.7426341746031</c:v>
                </c:pt>
                <c:pt idx="2">
                  <c:v>355.12618670167359</c:v>
                </c:pt>
                <c:pt idx="3">
                  <c:v>338.72498344923025</c:v>
                </c:pt>
                <c:pt idx="4">
                  <c:v>372.71657900419791</c:v>
                </c:pt>
                <c:pt idx="5">
                  <c:v>360.59536705593246</c:v>
                </c:pt>
                <c:pt idx="6">
                  <c:v>362.46916759352985</c:v>
                </c:pt>
                <c:pt idx="7">
                  <c:v>357.64188857477552</c:v>
                </c:pt>
                <c:pt idx="8">
                  <c:v>344.51688389414176</c:v>
                </c:pt>
                <c:pt idx="9">
                  <c:v>366.22606863020769</c:v>
                </c:pt>
                <c:pt idx="10">
                  <c:v>374.92032268376198</c:v>
                </c:pt>
                <c:pt idx="11">
                  <c:v>365.84179967842249</c:v>
                </c:pt>
                <c:pt idx="12">
                  <c:v>391.42331884916126</c:v>
                </c:pt>
                <c:pt idx="13">
                  <c:v>407.74670173348488</c:v>
                </c:pt>
                <c:pt idx="14">
                  <c:v>403.77991953761148</c:v>
                </c:pt>
                <c:pt idx="15">
                  <c:v>423.92687456845448</c:v>
                </c:pt>
                <c:pt idx="16">
                  <c:v>414.87063136695997</c:v>
                </c:pt>
                <c:pt idx="17">
                  <c:v>467.18903654439754</c:v>
                </c:pt>
                <c:pt idx="18">
                  <c:v>436.55715796106654</c:v>
                </c:pt>
                <c:pt idx="19">
                  <c:v>397.68220404967053</c:v>
                </c:pt>
                <c:pt idx="20">
                  <c:v>422.04719263306947</c:v>
                </c:pt>
                <c:pt idx="21">
                  <c:v>479.36173983518</c:v>
                </c:pt>
                <c:pt idx="22">
                  <c:v>524.90688763897845</c:v>
                </c:pt>
                <c:pt idx="23">
                  <c:v>526.34278776429107</c:v>
                </c:pt>
                <c:pt idx="24">
                  <c:v>498.45934694465609</c:v>
                </c:pt>
                <c:pt idx="25">
                  <c:v>473.53365439101304</c:v>
                </c:pt>
                <c:pt idx="26">
                  <c:v>505.75544226606149</c:v>
                </c:pt>
                <c:pt idx="27">
                  <c:v>492.31926794217776</c:v>
                </c:pt>
                <c:pt idx="28">
                  <c:v>454.99842651445118</c:v>
                </c:pt>
                <c:pt idx="29">
                  <c:v>433.74908023395449</c:v>
                </c:pt>
                <c:pt idx="30">
                  <c:v>422.63743933843477</c:v>
                </c:pt>
                <c:pt idx="31">
                  <c:v>428.528401472003</c:v>
                </c:pt>
                <c:pt idx="32">
                  <c:v>420.1612123866891</c:v>
                </c:pt>
              </c:numCache>
            </c:numRef>
          </c:val>
          <c:smooth val="0"/>
          <c:extLst>
            <c:ext xmlns:c16="http://schemas.microsoft.com/office/drawing/2014/chart" uri="{C3380CC4-5D6E-409C-BE32-E72D297353CC}">
              <c16:uniqueId val="{0000000E-7E96-4A23-B204-1EA9500DE5B3}"/>
            </c:ext>
          </c:extLst>
        </c:ser>
        <c:ser>
          <c:idx val="3"/>
          <c:order val="2"/>
          <c:tx>
            <c:strRef>
              <c:f>'2.CO2-Sector'!$T$76</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1.1896106340922651E-2"/>
                  <c:y val="-2.4916352750676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0-7E96-4A23-B204-1EA9500DE5B3}"/>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2-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3-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4-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5-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6-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4-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4-8409-4617-85E3-C69B59CEFE01}"/>
                </c:ext>
              </c:extLst>
            </c:dLbl>
            <c:dLbl>
              <c:idx val="31"/>
              <c:layout>
                <c:manualLayout>
                  <c:x val="-3.7131860978167931E-2"/>
                  <c:y val="-5.3179823207122105E-2"/>
                </c:manualLayout>
              </c:layout>
              <c:tx>
                <c:rich>
                  <a:bodyPr wrap="square" lIns="38100" tIns="19050" rIns="38100" bIns="19050" anchor="ctr">
                    <a:noAutofit/>
                  </a:bodyPr>
                  <a:lstStyle/>
                  <a:p>
                    <a:pPr>
                      <a:defRPr sz="1000" baseline="0">
                        <a:solidFill>
                          <a:srgbClr val="A8423F"/>
                        </a:solidFill>
                      </a:defRPr>
                    </a:pPr>
                    <a:fld id="{B06C93F4-3439-4717-BCAA-C2F74B575A4F}" type="VALUE">
                      <a:rPr lang="en-US" altLang="ja-JP" sz="1000" baseline="0"/>
                      <a:pPr>
                        <a:defRPr sz="1000" baseline="0">
                          <a:solidFill>
                            <a:srgbClr val="A8423F"/>
                          </a:solidFill>
                        </a:defRPr>
                      </a:pPr>
                      <a:t>[値]</a:t>
                    </a:fld>
                    <a:endParaRPr lang="ja-JP" altLang="en-US"/>
                  </a:p>
                </c:rich>
              </c:tx>
              <c:numFmt formatCode="#,##0_);[Red]\(#,##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5.9007831378641053E-2"/>
                      <c:h val="3.091173571724996E-2"/>
                    </c:manualLayout>
                  </c15:layout>
                  <c15:dlblFieldTable/>
                  <c15:showDataLabelsRange val="0"/>
                </c:ext>
                <c:ext xmlns:c16="http://schemas.microsoft.com/office/drawing/2014/chart" uri="{C3380CC4-5D6E-409C-BE32-E72D297353CC}">
                  <c16:uniqueId val="{00000003-EB13-4F2C-9285-F4CC814D61E7}"/>
                </c:ext>
              </c:extLst>
            </c:dLbl>
            <c:dLbl>
              <c:idx val="32"/>
              <c:layout>
                <c:manualLayout>
                  <c:x val="2.7862090402494037E-2"/>
                  <c:y val="-0.10033437763352429"/>
                </c:manualLayout>
              </c:layout>
              <c:numFmt formatCode="###&quot; 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F2-4A72-A763-4252AF650854}"/>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'2.CO2-Sector'!$AA$76:$BG$76</c:f>
              <c:numCache>
                <c:formatCode>#,##0_ </c:formatCode>
                <c:ptCount val="33"/>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363.2097504389767</c:v>
                </c:pt>
                <c:pt idx="17">
                  <c:v>359.64737462503962</c:v>
                </c:pt>
                <c:pt idx="18">
                  <c:v>328.88774051967897</c:v>
                </c:pt>
                <c:pt idx="19">
                  <c:v>315.10307441485173</c:v>
                </c:pt>
                <c:pt idx="20">
                  <c:v>329.61905547847442</c:v>
                </c:pt>
                <c:pt idx="21">
                  <c:v>327.29463567696132</c:v>
                </c:pt>
                <c:pt idx="22">
                  <c:v>325.37216148076726</c:v>
                </c:pt>
                <c:pt idx="23">
                  <c:v>330.13536197653912</c:v>
                </c:pt>
                <c:pt idx="24">
                  <c:v>320.8230101612358</c:v>
                </c:pt>
                <c:pt idx="25">
                  <c:v>312.26576096468057</c:v>
                </c:pt>
                <c:pt idx="26">
                  <c:v>298.62956350624142</c:v>
                </c:pt>
                <c:pt idx="27">
                  <c:v>293.54042930235198</c:v>
                </c:pt>
                <c:pt idx="28">
                  <c:v>287.72807455435844</c:v>
                </c:pt>
                <c:pt idx="29">
                  <c:v>280.1428213348035</c:v>
                </c:pt>
                <c:pt idx="30">
                  <c:v>253.86516692539635</c:v>
                </c:pt>
                <c:pt idx="31">
                  <c:v>268.75009197745845</c:v>
                </c:pt>
                <c:pt idx="32">
                  <c:v>252.56992150651823</c:v>
                </c:pt>
              </c:numCache>
            </c:numRef>
          </c:val>
          <c:smooth val="0"/>
          <c:extLst>
            <c:ext xmlns:c16="http://schemas.microsoft.com/office/drawing/2014/chart" uri="{C3380CC4-5D6E-409C-BE32-E72D297353CC}">
              <c16:uniqueId val="{00000017-7E96-4A23-B204-1EA9500DE5B3}"/>
            </c:ext>
          </c:extLst>
        </c:ser>
        <c:ser>
          <c:idx val="4"/>
          <c:order val="3"/>
          <c:tx>
            <c:strRef>
              <c:f>'2.CO2-Sector'!$T$77</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9-7E96-4A23-B204-1EA9500DE5B3}"/>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B-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C-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D-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E-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F-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5-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A-8409-4617-85E3-C69B59CEFE01}"/>
                </c:ext>
              </c:extLst>
            </c:dLbl>
            <c:dLbl>
              <c:idx val="31"/>
              <c:layout>
                <c:manualLayout>
                  <c:x val="-2.7125070513169692E-2"/>
                  <c:y val="-4.5358677474655579E-2"/>
                </c:manualLayout>
              </c:layout>
              <c:tx>
                <c:rich>
                  <a:bodyPr wrap="square" lIns="38100" tIns="19050" rIns="38100" bIns="19050" anchor="ctr">
                    <a:noAutofit/>
                  </a:bodyPr>
                  <a:lstStyle/>
                  <a:p>
                    <a:pPr>
                      <a:defRPr sz="1000">
                        <a:solidFill>
                          <a:srgbClr val="669900"/>
                        </a:solidFill>
                      </a:defRPr>
                    </a:pPr>
                    <a:fld id="{085F205B-F524-407C-93EF-8E061F012F0B}" type="VALUE">
                      <a:rPr lang="en-US" altLang="ja-JP" sz="1000"/>
                      <a:pPr>
                        <a:defRPr sz="1000">
                          <a:solidFill>
                            <a:srgbClr val="669900"/>
                          </a:solidFill>
                        </a:defRPr>
                      </a:pPr>
                      <a:t>[値]</a:t>
                    </a:fld>
                    <a:endParaRPr lang="ja-JP" altLang="en-US"/>
                  </a:p>
                </c:rich>
              </c:tx>
              <c:numFmt formatCode="#,##0_);[Red]\(#,##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4.0497942491184033E-2"/>
                      <c:h val="3.3922920824852279E-2"/>
                    </c:manualLayout>
                  </c15:layout>
                  <c15:dlblFieldTable/>
                  <c15:showDataLabelsRange val="0"/>
                </c:ext>
                <c:ext xmlns:c16="http://schemas.microsoft.com/office/drawing/2014/chart" uri="{C3380CC4-5D6E-409C-BE32-E72D297353CC}">
                  <c16:uniqueId val="{00000004-EB13-4F2C-9285-F4CC814D61E7}"/>
                </c:ext>
              </c:extLst>
            </c:dLbl>
            <c:dLbl>
              <c:idx val="32"/>
              <c:layout>
                <c:manualLayout>
                  <c:x val="2.9181993633297206E-2"/>
                  <c:y val="-0.11595965140375808"/>
                </c:manualLayout>
              </c:layout>
              <c:numFmt formatCode="###&quot; 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F2-4A72-A763-4252AF650854}"/>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'2.CO2-Sector'!$AA$77:$BG$77</c:f>
              <c:numCache>
                <c:formatCode>#,##0_ </c:formatCode>
                <c:ptCount val="33"/>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209.89713073271031</c:v>
                </c:pt>
                <c:pt idx="25">
                  <c:v>208.63712677399468</c:v>
                </c:pt>
                <c:pt idx="26">
                  <c:v>206.84874279200304</c:v>
                </c:pt>
                <c:pt idx="27">
                  <c:v>205.04097771791268</c:v>
                </c:pt>
                <c:pt idx="28">
                  <c:v>202.77971301699401</c:v>
                </c:pt>
                <c:pt idx="29">
                  <c:v>198.7904084613194</c:v>
                </c:pt>
                <c:pt idx="30">
                  <c:v>176.35853327056981</c:v>
                </c:pt>
                <c:pt idx="31">
                  <c:v>177.69582861271306</c:v>
                </c:pt>
                <c:pt idx="32">
                  <c:v>184.86787650458217</c:v>
                </c:pt>
              </c:numCache>
            </c:numRef>
          </c:val>
          <c:smooth val="0"/>
          <c:extLst>
            <c:ext xmlns:c16="http://schemas.microsoft.com/office/drawing/2014/chart" uri="{C3380CC4-5D6E-409C-BE32-E72D297353CC}">
              <c16:uniqueId val="{00000020-7E96-4A23-B204-1EA9500DE5B3}"/>
            </c:ext>
          </c:extLst>
        </c:ser>
        <c:ser>
          <c:idx val="5"/>
          <c:order val="4"/>
          <c:tx>
            <c:strRef>
              <c:f>'2.CO2-Sector'!$T$78</c:f>
              <c:strCache>
                <c:ptCount val="1"/>
                <c:pt idx="0">
                  <c:v>業務その他部門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8.9758202032710205E-3"/>
                  <c:y val="-4.3766174292019497E-2"/>
                </c:manualLayout>
              </c:layout>
              <c:numFmt formatCode="#,##0.0_);[Red]\(#,##0.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E96-4A23-B204-1EA9500DE5B3}"/>
                </c:ext>
              </c:extLst>
            </c:dLbl>
            <c:dLbl>
              <c:idx val="1"/>
              <c:delete val="1"/>
              <c:extLst>
                <c:ext xmlns:c15="http://schemas.microsoft.com/office/drawing/2012/chart" uri="{CE6537A1-D6FC-4f65-9D91-7224C49458BB}"/>
                <c:ext xmlns:c16="http://schemas.microsoft.com/office/drawing/2014/chart" uri="{C3380CC4-5D6E-409C-BE32-E72D297353CC}">
                  <c16:uniqueId val="{00000022-7E96-4A23-B204-1EA9500DE5B3}"/>
                </c:ext>
              </c:extLst>
            </c:dLbl>
            <c:dLbl>
              <c:idx val="2"/>
              <c:delete val="1"/>
              <c:extLst>
                <c:ext xmlns:c15="http://schemas.microsoft.com/office/drawing/2012/chart" uri="{CE6537A1-D6FC-4f65-9D91-7224C49458BB}"/>
                <c:ext xmlns:c16="http://schemas.microsoft.com/office/drawing/2014/chart" uri="{C3380CC4-5D6E-409C-BE32-E72D297353CC}">
                  <c16:uniqueId val="{00000023-7E96-4A23-B204-1EA9500DE5B3}"/>
                </c:ext>
              </c:extLst>
            </c:dLbl>
            <c:dLbl>
              <c:idx val="3"/>
              <c:delete val="1"/>
              <c:extLst>
                <c:ext xmlns:c15="http://schemas.microsoft.com/office/drawing/2012/chart" uri="{CE6537A1-D6FC-4f65-9D91-7224C49458BB}"/>
                <c:ext xmlns:c16="http://schemas.microsoft.com/office/drawing/2014/chart" uri="{C3380CC4-5D6E-409C-BE32-E72D297353CC}">
                  <c16:uniqueId val="{00000024-7E96-4A23-B204-1EA9500DE5B3}"/>
                </c:ext>
              </c:extLst>
            </c:dLbl>
            <c:dLbl>
              <c:idx val="4"/>
              <c:delete val="1"/>
              <c:extLst>
                <c:ext xmlns:c15="http://schemas.microsoft.com/office/drawing/2012/chart" uri="{CE6537A1-D6FC-4f65-9D91-7224C49458BB}"/>
                <c:ext xmlns:c16="http://schemas.microsoft.com/office/drawing/2014/chart" uri="{C3380CC4-5D6E-409C-BE32-E72D297353CC}">
                  <c16:uniqueId val="{00000025-7E96-4A23-B204-1EA9500DE5B3}"/>
                </c:ext>
              </c:extLst>
            </c:dLbl>
            <c:dLbl>
              <c:idx val="5"/>
              <c:delete val="1"/>
              <c:extLst>
                <c:ext xmlns:c15="http://schemas.microsoft.com/office/drawing/2012/chart" uri="{CE6537A1-D6FC-4f65-9D91-7224C49458BB}"/>
                <c:ext xmlns:c16="http://schemas.microsoft.com/office/drawing/2014/chart" uri="{C3380CC4-5D6E-409C-BE32-E72D297353CC}">
                  <c16:uniqueId val="{00000026-7E96-4A23-B204-1EA9500DE5B3}"/>
                </c:ext>
              </c:extLst>
            </c:dLbl>
            <c:dLbl>
              <c:idx val="6"/>
              <c:delete val="1"/>
              <c:extLst>
                <c:ext xmlns:c15="http://schemas.microsoft.com/office/drawing/2012/chart" uri="{CE6537A1-D6FC-4f65-9D91-7224C49458BB}"/>
                <c:ext xmlns:c16="http://schemas.microsoft.com/office/drawing/2014/chart" uri="{C3380CC4-5D6E-409C-BE32-E72D297353CC}">
                  <c16:uniqueId val="{00000027-7E96-4A23-B204-1EA9500DE5B3}"/>
                </c:ext>
              </c:extLst>
            </c:dLbl>
            <c:dLbl>
              <c:idx val="7"/>
              <c:delete val="1"/>
              <c:extLst>
                <c:ext xmlns:c15="http://schemas.microsoft.com/office/drawing/2012/chart" uri="{CE6537A1-D6FC-4f65-9D91-7224C49458BB}"/>
                <c:ext xmlns:c16="http://schemas.microsoft.com/office/drawing/2014/chart" uri="{C3380CC4-5D6E-409C-BE32-E72D297353CC}">
                  <c16:uniqueId val="{00000028-7E96-4A23-B204-1EA9500DE5B3}"/>
                </c:ext>
              </c:extLst>
            </c:dLbl>
            <c:dLbl>
              <c:idx val="8"/>
              <c:delete val="1"/>
              <c:extLst>
                <c:ext xmlns:c15="http://schemas.microsoft.com/office/drawing/2012/chart" uri="{CE6537A1-D6FC-4f65-9D91-7224C49458BB}"/>
                <c:ext xmlns:c16="http://schemas.microsoft.com/office/drawing/2014/chart" uri="{C3380CC4-5D6E-409C-BE32-E72D297353CC}">
                  <c16:uniqueId val="{00000029-7E96-4A23-B204-1EA9500DE5B3}"/>
                </c:ext>
              </c:extLst>
            </c:dLbl>
            <c:dLbl>
              <c:idx val="9"/>
              <c:delete val="1"/>
              <c:extLst>
                <c:ext xmlns:c15="http://schemas.microsoft.com/office/drawing/2012/chart" uri="{CE6537A1-D6FC-4f65-9D91-7224C49458BB}"/>
                <c:ext xmlns:c16="http://schemas.microsoft.com/office/drawing/2014/chart" uri="{C3380CC4-5D6E-409C-BE32-E72D297353CC}">
                  <c16:uniqueId val="{0000002A-7E96-4A23-B204-1EA9500DE5B3}"/>
                </c:ext>
              </c:extLst>
            </c:dLbl>
            <c:dLbl>
              <c:idx val="10"/>
              <c:delete val="1"/>
              <c:extLst>
                <c:ext xmlns:c15="http://schemas.microsoft.com/office/drawing/2012/chart" uri="{CE6537A1-D6FC-4f65-9D91-7224C49458BB}"/>
                <c:ext xmlns:c16="http://schemas.microsoft.com/office/drawing/2014/chart" uri="{C3380CC4-5D6E-409C-BE32-E72D297353CC}">
                  <c16:uniqueId val="{0000002B-7E96-4A23-B204-1EA9500DE5B3}"/>
                </c:ext>
              </c:extLst>
            </c:dLbl>
            <c:dLbl>
              <c:idx val="11"/>
              <c:delete val="1"/>
              <c:extLst>
                <c:ext xmlns:c15="http://schemas.microsoft.com/office/drawing/2012/chart" uri="{CE6537A1-D6FC-4f65-9D91-7224C49458BB}"/>
                <c:ext xmlns:c16="http://schemas.microsoft.com/office/drawing/2014/chart" uri="{C3380CC4-5D6E-409C-BE32-E72D297353CC}">
                  <c16:uniqueId val="{0000002C-7E96-4A23-B204-1EA9500DE5B3}"/>
                </c:ext>
              </c:extLst>
            </c:dLbl>
            <c:dLbl>
              <c:idx val="12"/>
              <c:delete val="1"/>
              <c:extLst>
                <c:ext xmlns:c15="http://schemas.microsoft.com/office/drawing/2012/chart" uri="{CE6537A1-D6FC-4f65-9D91-7224C49458BB}"/>
                <c:ext xmlns:c16="http://schemas.microsoft.com/office/drawing/2014/chart" uri="{C3380CC4-5D6E-409C-BE32-E72D297353CC}">
                  <c16:uniqueId val="{0000002D-7E96-4A23-B204-1EA9500DE5B3}"/>
                </c:ext>
              </c:extLst>
            </c:dLbl>
            <c:dLbl>
              <c:idx val="13"/>
              <c:delete val="1"/>
              <c:extLst>
                <c:ext xmlns:c15="http://schemas.microsoft.com/office/drawing/2012/chart" uri="{CE6537A1-D6FC-4f65-9D91-7224C49458BB}"/>
                <c:ext xmlns:c16="http://schemas.microsoft.com/office/drawing/2014/chart" uri="{C3380CC4-5D6E-409C-BE32-E72D297353CC}">
                  <c16:uniqueId val="{0000002E-7E96-4A23-B204-1EA9500DE5B3}"/>
                </c:ext>
              </c:extLst>
            </c:dLbl>
            <c:dLbl>
              <c:idx val="14"/>
              <c:delete val="1"/>
              <c:extLst>
                <c:ext xmlns:c15="http://schemas.microsoft.com/office/drawing/2012/chart" uri="{CE6537A1-D6FC-4f65-9D91-7224C49458BB}"/>
                <c:ext xmlns:c16="http://schemas.microsoft.com/office/drawing/2014/chart" uri="{C3380CC4-5D6E-409C-BE32-E72D297353CC}">
                  <c16:uniqueId val="{0000002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30-7E96-4A23-B204-1EA9500DE5B3}"/>
                </c:ext>
              </c:extLst>
            </c:dLbl>
            <c:dLbl>
              <c:idx val="16"/>
              <c:delete val="1"/>
              <c:extLst>
                <c:ext xmlns:c15="http://schemas.microsoft.com/office/drawing/2012/chart" uri="{CE6537A1-D6FC-4f65-9D91-7224C49458BB}"/>
                <c:ext xmlns:c16="http://schemas.microsoft.com/office/drawing/2014/chart" uri="{C3380CC4-5D6E-409C-BE32-E72D297353CC}">
                  <c16:uniqueId val="{00000031-7E96-4A23-B204-1EA9500DE5B3}"/>
                </c:ext>
              </c:extLst>
            </c:dLbl>
            <c:dLbl>
              <c:idx val="17"/>
              <c:delete val="1"/>
              <c:extLst>
                <c:ext xmlns:c15="http://schemas.microsoft.com/office/drawing/2012/chart" uri="{CE6537A1-D6FC-4f65-9D91-7224C49458BB}"/>
                <c:ext xmlns:c16="http://schemas.microsoft.com/office/drawing/2014/chart" uri="{C3380CC4-5D6E-409C-BE32-E72D297353CC}">
                  <c16:uniqueId val="{00000032-7E96-4A23-B204-1EA9500DE5B3}"/>
                </c:ext>
              </c:extLst>
            </c:dLbl>
            <c:dLbl>
              <c:idx val="18"/>
              <c:delete val="1"/>
              <c:extLst>
                <c:ext xmlns:c15="http://schemas.microsoft.com/office/drawing/2012/chart" uri="{CE6537A1-D6FC-4f65-9D91-7224C49458BB}"/>
                <c:ext xmlns:c16="http://schemas.microsoft.com/office/drawing/2014/chart" uri="{C3380CC4-5D6E-409C-BE32-E72D297353CC}">
                  <c16:uniqueId val="{00000033-7E96-4A23-B204-1EA9500DE5B3}"/>
                </c:ext>
              </c:extLst>
            </c:dLbl>
            <c:dLbl>
              <c:idx val="19"/>
              <c:delete val="1"/>
              <c:extLst>
                <c:ext xmlns:c15="http://schemas.microsoft.com/office/drawing/2012/chart" uri="{CE6537A1-D6FC-4f65-9D91-7224C49458BB}"/>
                <c:ext xmlns:c16="http://schemas.microsoft.com/office/drawing/2014/chart" uri="{C3380CC4-5D6E-409C-BE32-E72D297353CC}">
                  <c16:uniqueId val="{00000034-7E96-4A23-B204-1EA9500DE5B3}"/>
                </c:ext>
              </c:extLst>
            </c:dLbl>
            <c:dLbl>
              <c:idx val="20"/>
              <c:delete val="1"/>
              <c:extLst>
                <c:ext xmlns:c15="http://schemas.microsoft.com/office/drawing/2012/chart" uri="{CE6537A1-D6FC-4f65-9D91-7224C49458BB}"/>
                <c:ext xmlns:c16="http://schemas.microsoft.com/office/drawing/2014/chart" uri="{C3380CC4-5D6E-409C-BE32-E72D297353CC}">
                  <c16:uniqueId val="{00000035-7E96-4A23-B204-1EA9500DE5B3}"/>
                </c:ext>
              </c:extLst>
            </c:dLbl>
            <c:dLbl>
              <c:idx val="21"/>
              <c:delete val="1"/>
              <c:extLst>
                <c:ext xmlns:c15="http://schemas.microsoft.com/office/drawing/2012/chart" uri="{CE6537A1-D6FC-4f65-9D91-7224C49458BB}"/>
                <c:ext xmlns:c16="http://schemas.microsoft.com/office/drawing/2014/chart" uri="{C3380CC4-5D6E-409C-BE32-E72D297353CC}">
                  <c16:uniqueId val="{00000036-7E96-4A23-B204-1EA9500DE5B3}"/>
                </c:ext>
              </c:extLst>
            </c:dLbl>
            <c:dLbl>
              <c:idx val="22"/>
              <c:delete val="1"/>
              <c:extLst>
                <c:ext xmlns:c15="http://schemas.microsoft.com/office/drawing/2012/chart" uri="{CE6537A1-D6FC-4f65-9D91-7224C49458BB}"/>
                <c:ext xmlns:c16="http://schemas.microsoft.com/office/drawing/2014/chart" uri="{C3380CC4-5D6E-409C-BE32-E72D297353CC}">
                  <c16:uniqueId val="{00000037-7E96-4A23-B204-1EA9500DE5B3}"/>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3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3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3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3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3D-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6-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8-8409-4617-85E3-C69B59CEFE01}"/>
                </c:ext>
              </c:extLst>
            </c:dLbl>
            <c:dLbl>
              <c:idx val="31"/>
              <c:layout>
                <c:manualLayout>
                  <c:x val="-1.8195681824671042E-2"/>
                  <c:y val="-0.11535136786268894"/>
                </c:manualLayout>
              </c:layout>
              <c:tx>
                <c:rich>
                  <a:bodyPr wrap="square" lIns="38100" tIns="19050" rIns="38100" bIns="19050" anchor="ctr">
                    <a:noAutofit/>
                  </a:bodyPr>
                  <a:lstStyle/>
                  <a:p>
                    <a:pPr>
                      <a:defRPr sz="1000">
                        <a:solidFill>
                          <a:srgbClr val="6E548D"/>
                        </a:solidFill>
                      </a:defRPr>
                    </a:pPr>
                    <a:fld id="{8C92A1BA-F2E1-4ABA-BCAF-776ECECC3D6F}" type="VALUE">
                      <a:rPr lang="en-US" altLang="ja-JP" sz="1000"/>
                      <a:pPr>
                        <a:defRPr sz="1000">
                          <a:solidFill>
                            <a:srgbClr val="6E548D"/>
                          </a:solidFill>
                        </a:defRPr>
                      </a:pPr>
                      <a:t>[値]</a:t>
                    </a:fld>
                    <a:endParaRPr lang="ja-JP" altLang="en-US"/>
                  </a:p>
                </c:rich>
              </c:tx>
              <c:numFmt formatCode="#,##0.0_);[Red]\(#,##0.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4.4444541326429242E-2"/>
                      <c:h val="2.4095851110478253E-2"/>
                    </c:manualLayout>
                  </c15:layout>
                  <c15:dlblFieldTable/>
                  <c15:showDataLabelsRange val="0"/>
                </c:ext>
                <c:ext xmlns:c16="http://schemas.microsoft.com/office/drawing/2014/chart" uri="{C3380CC4-5D6E-409C-BE32-E72D297353CC}">
                  <c16:uniqueId val="{00000005-EB13-4F2C-9285-F4CC814D61E7}"/>
                </c:ext>
              </c:extLst>
            </c:dLbl>
            <c:dLbl>
              <c:idx val="32"/>
              <c:layout>
                <c:manualLayout>
                  <c:x val="2.7088346812836363E-2"/>
                  <c:y val="-0.1968077130911208"/>
                </c:manualLayout>
              </c:layout>
              <c:numFmt formatCode="###.0&quot; 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F2-4A72-A763-4252AF650854}"/>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'2.CO2-Sector'!$AA$78:$BG$78</c:f>
              <c:numCache>
                <c:formatCode>#,##0.0_ </c:formatCode>
                <c:ptCount val="33"/>
                <c:pt idx="0">
                  <c:v>81.021562303552216</c:v>
                </c:pt>
                <c:pt idx="1">
                  <c:v>79.570688309552011</c:v>
                </c:pt>
                <c:pt idx="2">
                  <c:v>78.217640727621486</c:v>
                </c:pt>
                <c:pt idx="3">
                  <c:v>80.718973413412087</c:v>
                </c:pt>
                <c:pt idx="4">
                  <c:v>82.380703237059763</c:v>
                </c:pt>
                <c:pt idx="5">
                  <c:v>85.63975491811145</c:v>
                </c:pt>
                <c:pt idx="6">
                  <c:v>80.925933480305517</c:v>
                </c:pt>
                <c:pt idx="7">
                  <c:v>85.352162466595402</c:v>
                </c:pt>
                <c:pt idx="8">
                  <c:v>90.241013313465871</c:v>
                </c:pt>
                <c:pt idx="9">
                  <c:v>94.131013872844079</c:v>
                </c:pt>
                <c:pt idx="10">
                  <c:v>92.967192954715387</c:v>
                </c:pt>
                <c:pt idx="11">
                  <c:v>94.500930743491011</c:v>
                </c:pt>
                <c:pt idx="12">
                  <c:v>96.273495253799823</c:v>
                </c:pt>
                <c:pt idx="13">
                  <c:v>95.958619933713592</c:v>
                </c:pt>
                <c:pt idx="14" formatCode="#,##0_ ">
                  <c:v>101.18962706223169</c:v>
                </c:pt>
                <c:pt idx="15" formatCode="#,##0_ ">
                  <c:v>102.03772325188325</c:v>
                </c:pt>
                <c:pt idx="16" formatCode="#,##0_ ">
                  <c:v>99.571352592048029</c:v>
                </c:pt>
                <c:pt idx="17">
                  <c:v>90.102064718102298</c:v>
                </c:pt>
                <c:pt idx="18">
                  <c:v>95.286914299038926</c:v>
                </c:pt>
                <c:pt idx="19">
                  <c:v>91.940405561598567</c:v>
                </c:pt>
                <c:pt idx="20" formatCode="#,##0_ ">
                  <c:v>99.431590703712843</c:v>
                </c:pt>
                <c:pt idx="21" formatCode="#,##0_ ">
                  <c:v>101.9646293169464</c:v>
                </c:pt>
                <c:pt idx="22">
                  <c:v>96.620427385814267</c:v>
                </c:pt>
                <c:pt idx="23" formatCode="#,##0_ ">
                  <c:v>103.72756933450061</c:v>
                </c:pt>
                <c:pt idx="24">
                  <c:v>97.987214600469159</c:v>
                </c:pt>
                <c:pt idx="25">
                  <c:v>95.976452434638745</c:v>
                </c:pt>
                <c:pt idx="26">
                  <c:v>59.111898750019023</c:v>
                </c:pt>
                <c:pt idx="27">
                  <c:v>59.259914190247535</c:v>
                </c:pt>
                <c:pt idx="28">
                  <c:v>66.742990477547139</c:v>
                </c:pt>
                <c:pt idx="29">
                  <c:v>62.47577751331594</c:v>
                </c:pt>
                <c:pt idx="30">
                  <c:v>59.218259429534037</c:v>
                </c:pt>
                <c:pt idx="31">
                  <c:v>60.551477045227728</c:v>
                </c:pt>
                <c:pt idx="32">
                  <c:v>56.808476200818646</c:v>
                </c:pt>
              </c:numCache>
            </c:numRef>
          </c:val>
          <c:smooth val="0"/>
          <c:extLst>
            <c:ext xmlns:c16="http://schemas.microsoft.com/office/drawing/2014/chart" uri="{C3380CC4-5D6E-409C-BE32-E72D297353CC}">
              <c16:uniqueId val="{0000003E-7E96-4A23-B204-1EA9500DE5B3}"/>
            </c:ext>
          </c:extLst>
        </c:ser>
        <c:ser>
          <c:idx val="6"/>
          <c:order val="5"/>
          <c:tx>
            <c:strRef>
              <c:f>'2.CO2-Sector'!$T$79</c:f>
              <c:strCache>
                <c:ptCount val="1"/>
                <c:pt idx="0">
                  <c:v>家庭部門</c:v>
                </c:pt>
              </c:strCache>
            </c:strRef>
          </c:tx>
          <c:spPr>
            <a:ln w="19050">
              <a:solidFill>
                <a:srgbClr val="3D96AE"/>
              </a:solidFill>
            </a:ln>
          </c:spPr>
          <c:marker>
            <c:symbol val="x"/>
            <c:size val="5"/>
            <c:spPr>
              <a:noFill/>
              <a:ln w="3175">
                <a:solidFill>
                  <a:srgbClr val="3D96AE"/>
                </a:solidFill>
              </a:ln>
            </c:spPr>
          </c:marker>
          <c:dLbls>
            <c:dLbl>
              <c:idx val="0"/>
              <c:layout>
                <c:manualLayout>
                  <c:x val="1.4568969679752772E-2"/>
                  <c:y val="1.1710033747026389E-2"/>
                </c:manualLayout>
              </c:layout>
              <c:tx>
                <c:rich>
                  <a:bodyPr wrap="square" lIns="38100" tIns="19050" rIns="38100" bIns="19050" anchor="ctr">
                    <a:spAutoFit/>
                  </a:bodyPr>
                  <a:lstStyle/>
                  <a:p>
                    <a:pPr>
                      <a:defRPr/>
                    </a:pPr>
                    <a:fld id="{67E5DD4F-46CE-48BB-B6B6-13E2123BC385}" type="VALUE">
                      <a:rPr lang="en-US" altLang="ja-JP">
                        <a:solidFill>
                          <a:srgbClr val="3D96AE"/>
                        </a:solidFill>
                      </a:rPr>
                      <a:pPr>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7E96-4A23-B204-1EA9500DE5B3}"/>
                </c:ext>
              </c:extLst>
            </c:dLbl>
            <c:dLbl>
              <c:idx val="23"/>
              <c:layout>
                <c:manualLayout>
                  <c:x val="5.297807156273638E-3"/>
                  <c:y val="-1.9516722911710648E-2"/>
                </c:manualLayout>
              </c:layout>
              <c:tx>
                <c:rich>
                  <a:bodyPr wrap="square" lIns="38100" tIns="19050" rIns="38100" bIns="19050" anchor="ctr">
                    <a:spAutoFit/>
                  </a:bodyPr>
                  <a:lstStyle/>
                  <a:p>
                    <a:pPr>
                      <a:defRPr/>
                    </a:pPr>
                    <a:fld id="{0D6AE7C3-5C3F-4F61-A7DC-90A9269F8035}" type="VALUE">
                      <a:rPr lang="en-US" altLang="ja-JP">
                        <a:solidFill>
                          <a:srgbClr val="3D96AE"/>
                        </a:solidFill>
                      </a:rPr>
                      <a:pPr>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439-4719-AE75-101F3A329F59}"/>
                </c:ext>
              </c:extLst>
            </c:dLbl>
            <c:dLbl>
              <c:idx val="31"/>
              <c:layout>
                <c:manualLayout>
                  <c:x val="-7.2370375537409659E-2"/>
                  <c:y val="-8.5524546982361727E-2"/>
                </c:manualLayout>
              </c:layout>
              <c:tx>
                <c:rich>
                  <a:bodyPr wrap="square" lIns="38100" tIns="19050" rIns="38100" bIns="19050" anchor="ctr">
                    <a:noAutofit/>
                  </a:bodyPr>
                  <a:lstStyle/>
                  <a:p>
                    <a:pPr>
                      <a:defRPr sz="1000">
                        <a:solidFill>
                          <a:srgbClr val="3D96AE"/>
                        </a:solidFill>
                      </a:defRPr>
                    </a:pPr>
                    <a:fld id="{695AA28C-1666-480F-8F32-FD32BF34C1E2}" type="VALUE">
                      <a:rPr lang="en-US" altLang="ja-JP" sz="1000">
                        <a:solidFill>
                          <a:srgbClr val="3D96AE"/>
                        </a:solidFill>
                      </a:rPr>
                      <a:pPr>
                        <a:defRPr sz="1000">
                          <a:solidFill>
                            <a:srgbClr val="3D96AE"/>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2675130276858937E-2"/>
                      <c:h val="2.0409376567637291E-2"/>
                    </c:manualLayout>
                  </c15:layout>
                  <c15:dlblFieldTable/>
                  <c15:showDataLabelsRange val="0"/>
                </c:ext>
                <c:ext xmlns:c16="http://schemas.microsoft.com/office/drawing/2014/chart" uri="{C3380CC4-5D6E-409C-BE32-E72D297353CC}">
                  <c16:uniqueId val="{00000009-EB13-4F2C-9285-F4CC814D61E7}"/>
                </c:ext>
              </c:extLst>
            </c:dLbl>
            <c:dLbl>
              <c:idx val="32"/>
              <c:layout>
                <c:manualLayout>
                  <c:x val="2.3119318793172978E-2"/>
                  <c:y val="-0.12571297926257893"/>
                </c:manualLayout>
              </c:layout>
              <c:tx>
                <c:rich>
                  <a:bodyPr wrap="square" lIns="38100" tIns="19050" rIns="38100" bIns="19050" anchor="ctr">
                    <a:noAutofit/>
                  </a:bodyPr>
                  <a:lstStyle/>
                  <a:p>
                    <a:pPr>
                      <a:defRPr sz="1200"/>
                    </a:pPr>
                    <a:fld id="{3E84CDD3-1D72-4B7B-B043-58ECEBC61251}" type="VALUE">
                      <a:rPr lang="ja-JP" altLang="en-US" sz="1200">
                        <a:solidFill>
                          <a:srgbClr val="3D96AE"/>
                        </a:solidFill>
                      </a:rPr>
                      <a:pPr>
                        <a:defRPr sz="1200"/>
                      </a:pPr>
                      <a:t>[値]</a:t>
                    </a:fld>
                    <a:endParaRPr lang="ja-JP" altLang="en-US"/>
                  </a:p>
                </c:rich>
              </c:tx>
              <c:numFmt formatCode="###.0&quot; 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0247420186638279"/>
                      <c:h val="2.875154374691076E-2"/>
                    </c:manualLayout>
                  </c15:layout>
                  <c15:dlblFieldTable/>
                  <c15:showDataLabelsRange val="0"/>
                </c:ext>
                <c:ext xmlns:c16="http://schemas.microsoft.com/office/drawing/2014/chart" uri="{C3380CC4-5D6E-409C-BE32-E72D297353CC}">
                  <c16:uniqueId val="{00000006-EEF2-4A72-A763-4252AF650854}"/>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'2.CO2-Sector'!$AA$79:$BG$79</c:f>
              <c:numCache>
                <c:formatCode>#,##0.0_ </c:formatCode>
                <c:ptCount val="33"/>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55.807026627280059</c:v>
                </c:pt>
                <c:pt idx="31">
                  <c:v>51.57352511972352</c:v>
                </c:pt>
                <c:pt idx="32">
                  <c:v>49.645628368785154</c:v>
                </c:pt>
              </c:numCache>
            </c:numRef>
          </c:val>
          <c:smooth val="0"/>
          <c:extLst>
            <c:ext xmlns:c16="http://schemas.microsoft.com/office/drawing/2014/chart" uri="{C3380CC4-5D6E-409C-BE32-E72D297353CC}">
              <c16:uniqueId val="{00000046-7E96-4A23-B204-1EA9500DE5B3}"/>
            </c:ext>
          </c:extLst>
        </c:ser>
        <c:ser>
          <c:idx val="8"/>
          <c:order val="6"/>
          <c:tx>
            <c:strRef>
              <c:f>'2.CO2-Sector'!$T$80</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3.1179211571578824E-2"/>
                  <c:y val="-5.223704673563599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5509902581120779E-2"/>
                      <c:h val="3.978819859490617E-2"/>
                    </c:manualLayout>
                  </c15:layout>
                </c:ext>
                <c:ext xmlns:c16="http://schemas.microsoft.com/office/drawing/2014/chart" uri="{C3380CC4-5D6E-409C-BE32-E72D297353CC}">
                  <c16:uniqueId val="{00000047-7E96-4A23-B204-1EA9500DE5B3}"/>
                </c:ext>
              </c:extLst>
            </c:dLbl>
            <c:dLbl>
              <c:idx val="23"/>
              <c:layout>
                <c:manualLayout>
                  <c:x val="-2.1320022579038669E-2"/>
                  <c:y val="1.208124028543984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E96-4A23-B204-1EA9500DE5B3}"/>
                </c:ext>
              </c:extLst>
            </c:dLbl>
            <c:dLbl>
              <c:idx val="31"/>
              <c:layout>
                <c:manualLayout>
                  <c:x val="-7.1034026959903518E-2"/>
                  <c:y val="-6.4749439415791338E-2"/>
                </c:manualLayout>
              </c:layout>
              <c:tx>
                <c:rich>
                  <a:bodyPr wrap="square" lIns="38100" tIns="19050" rIns="38100" bIns="19050" anchor="ctr">
                    <a:noAutofit/>
                  </a:bodyPr>
                  <a:lstStyle/>
                  <a:p>
                    <a:pPr>
                      <a:defRPr sz="1000">
                        <a:solidFill>
                          <a:srgbClr val="F79646"/>
                        </a:solidFill>
                      </a:defRPr>
                    </a:pPr>
                    <a:fld id="{BD20934A-7A76-4F4B-B5DE-75A325DCEF0C}" type="VALUE">
                      <a:rPr lang="en-US" altLang="ja-JP" sz="1000">
                        <a:solidFill>
                          <a:srgbClr val="F79646"/>
                        </a:solidFill>
                      </a:rPr>
                      <a:pPr>
                        <a:defRPr sz="1000">
                          <a:solidFill>
                            <a:srgbClr val="F79646"/>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3.9975444568937792E-2"/>
                      <c:h val="2.2223118962310162E-2"/>
                    </c:manualLayout>
                  </c15:layout>
                  <c15:dlblFieldTable/>
                  <c15:showDataLabelsRange val="0"/>
                </c:ext>
                <c:ext xmlns:c16="http://schemas.microsoft.com/office/drawing/2014/chart" uri="{C3380CC4-5D6E-409C-BE32-E72D297353CC}">
                  <c16:uniqueId val="{00000007-EB13-4F2C-9285-F4CC814D61E7}"/>
                </c:ext>
              </c:extLst>
            </c:dLbl>
            <c:dLbl>
              <c:idx val="32"/>
              <c:layout>
                <c:manualLayout>
                  <c:x val="2.3709206283199568E-2"/>
                  <c:y val="-6.2729647193995763E-2"/>
                </c:manualLayout>
              </c:layout>
              <c:numFmt formatCode="###.0&quot; 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F2-4A72-A763-4252AF650854}"/>
                </c:ext>
              </c:extLst>
            </c:dLbl>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'2.CO2-Sector'!$AA$80:$BG$80</c:f>
              <c:numCache>
                <c:formatCode>#,##0.0_ </c:formatCode>
                <c:ptCount val="33"/>
                <c:pt idx="0">
                  <c:v>65.196323143276459</c:v>
                </c:pt>
                <c:pt idx="1">
                  <c:v>66.504092305815263</c:v>
                </c:pt>
                <c:pt idx="2">
                  <c:v>66.491195503071211</c:v>
                </c:pt>
                <c:pt idx="3">
                  <c:v>65.206604272042711</c:v>
                </c:pt>
                <c:pt idx="4">
                  <c:v>66.914673664794918</c:v>
                </c:pt>
                <c:pt idx="5">
                  <c:v>67.217368352101829</c:v>
                </c:pt>
                <c:pt idx="6">
                  <c:v>67.812530773379407</c:v>
                </c:pt>
                <c:pt idx="7">
                  <c:v>65.340795303443798</c:v>
                </c:pt>
                <c:pt idx="8">
                  <c:v>59.281526422960596</c:v>
                </c:pt>
                <c:pt idx="9">
                  <c:v>59.655920434108538</c:v>
                </c:pt>
                <c:pt idx="10">
                  <c:v>60.154895210494253</c:v>
                </c:pt>
                <c:pt idx="11">
                  <c:v>58.863110648753761</c:v>
                </c:pt>
                <c:pt idx="12">
                  <c:v>56.52287381523368</c:v>
                </c:pt>
                <c:pt idx="13">
                  <c:v>55.902237976626047</c:v>
                </c:pt>
                <c:pt idx="14">
                  <c:v>55.904276289894995</c:v>
                </c:pt>
                <c:pt idx="15">
                  <c:v>56.970740081467312</c:v>
                </c:pt>
                <c:pt idx="16">
                  <c:v>57.283155380522224</c:v>
                </c:pt>
                <c:pt idx="17">
                  <c:v>56.466742968828399</c:v>
                </c:pt>
                <c:pt idx="18">
                  <c:v>52.108854452946929</c:v>
                </c:pt>
                <c:pt idx="19">
                  <c:v>46.65160873946062</c:v>
                </c:pt>
                <c:pt idx="20">
                  <c:v>47.672879069099629</c:v>
                </c:pt>
                <c:pt idx="21">
                  <c:v>47.39415078440679</c:v>
                </c:pt>
                <c:pt idx="22">
                  <c:v>47.523510632684733</c:v>
                </c:pt>
                <c:pt idx="23">
                  <c:v>49.26685577742645</c:v>
                </c:pt>
                <c:pt idx="24">
                  <c:v>48.677280068889303</c:v>
                </c:pt>
                <c:pt idx="25">
                  <c:v>47.1978214187166</c:v>
                </c:pt>
                <c:pt idx="26">
                  <c:v>46.789742690285486</c:v>
                </c:pt>
                <c:pt idx="27">
                  <c:v>47.532840888815421</c:v>
                </c:pt>
                <c:pt idx="28">
                  <c:v>46.823517707337771</c:v>
                </c:pt>
                <c:pt idx="29">
                  <c:v>45.187573366860597</c:v>
                </c:pt>
                <c:pt idx="30">
                  <c:v>42.256012007664935</c:v>
                </c:pt>
                <c:pt idx="31">
                  <c:v>43.710553350630882</c:v>
                </c:pt>
                <c:pt idx="32">
                  <c:v>40.884419613312502</c:v>
                </c:pt>
              </c:numCache>
            </c:numRef>
          </c:val>
          <c:smooth val="0"/>
          <c:extLst>
            <c:ext xmlns:c16="http://schemas.microsoft.com/office/drawing/2014/chart" uri="{C3380CC4-5D6E-409C-BE32-E72D297353CC}">
              <c16:uniqueId val="{0000004F-7E96-4A23-B204-1EA9500DE5B3}"/>
            </c:ext>
          </c:extLst>
        </c:ser>
        <c:ser>
          <c:idx val="9"/>
          <c:order val="7"/>
          <c:tx>
            <c:strRef>
              <c:f>'2.CO2-Sector'!$T$81</c:f>
              <c:strCache>
                <c:ptCount val="1"/>
                <c:pt idx="0">
                  <c:v>廃棄物</c:v>
                </c:pt>
              </c:strCache>
            </c:strRef>
          </c:tx>
          <c:spPr>
            <a:ln w="19050">
              <a:solidFill>
                <a:srgbClr val="8EA5CB"/>
              </a:solidFill>
            </a:ln>
          </c:spPr>
          <c:marker>
            <c:symbol val="plus"/>
            <c:size val="5"/>
            <c:spPr>
              <a:noFill/>
              <a:ln>
                <a:solidFill>
                  <a:srgbClr val="8EA5CB"/>
                </a:solidFill>
              </a:ln>
            </c:spPr>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E96-4A23-B204-1EA9500DE5B3}"/>
                </c:ext>
              </c:extLst>
            </c:dLbl>
            <c:dLbl>
              <c:idx val="23"/>
              <c:layout>
                <c:manualLayout>
                  <c:x val="-4.8336913468678848E-2"/>
                  <c:y val="1.7461955572719661E-2"/>
                </c:manualLayout>
              </c:layout>
              <c:numFmt formatCode="#,##0.0_);[Red]\(#,##0.0\)" sourceLinked="0"/>
              <c:spPr>
                <a:noFill/>
                <a:ln>
                  <a:noFill/>
                </a:ln>
                <a:effectLst/>
              </c:spPr>
              <c:txPr>
                <a:bodyPr wrap="square" lIns="38100" tIns="19050" rIns="38100" bIns="19050" anchor="ctr">
                  <a:no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2073536584306228E-2"/>
                      <c:h val="2.5264105367751914E-2"/>
                    </c:manualLayout>
                  </c15:layout>
                </c:ext>
                <c:ext xmlns:c16="http://schemas.microsoft.com/office/drawing/2014/chart" uri="{C3380CC4-5D6E-409C-BE32-E72D297353CC}">
                  <c16:uniqueId val="{00000052-7E96-4A23-B204-1EA9500DE5B3}"/>
                </c:ext>
              </c:extLst>
            </c:dLbl>
            <c:dLbl>
              <c:idx val="31"/>
              <c:layout>
                <c:manualLayout>
                  <c:x val="-6.2434253274084008E-2"/>
                  <c:y val="1.6614974675086474E-2"/>
                </c:manualLayout>
              </c:layout>
              <c:tx>
                <c:rich>
                  <a:bodyPr wrap="square" lIns="38100" tIns="19050" rIns="38100" bIns="19050" anchor="ctr">
                    <a:noAutofit/>
                  </a:bodyPr>
                  <a:lstStyle/>
                  <a:p>
                    <a:pPr>
                      <a:defRPr sz="1000">
                        <a:solidFill>
                          <a:srgbClr val="8EA5CB"/>
                        </a:solidFill>
                      </a:defRPr>
                    </a:pPr>
                    <a:fld id="{4A56E162-989B-4245-9D86-208CF36BFBEE}" type="VALUE">
                      <a:rPr lang="en-US" altLang="ja-JP" sz="1000"/>
                      <a:pPr>
                        <a:defRPr sz="1000">
                          <a:solidFill>
                            <a:srgbClr val="8EA5CB"/>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3.598539462558261E-2"/>
                      <c:h val="2.028030760307073E-2"/>
                    </c:manualLayout>
                  </c15:layout>
                  <c15:dlblFieldTable/>
                  <c15:showDataLabelsRange val="0"/>
                </c:ext>
                <c:ext xmlns:c16="http://schemas.microsoft.com/office/drawing/2014/chart" uri="{C3380CC4-5D6E-409C-BE32-E72D297353CC}">
                  <c16:uniqueId val="{00000008-EB13-4F2C-9285-F4CC814D61E7}"/>
                </c:ext>
              </c:extLst>
            </c:dLbl>
            <c:dLbl>
              <c:idx val="32"/>
              <c:layout>
                <c:manualLayout>
                  <c:x val="2.5224061940485654E-2"/>
                  <c:y val="4.4500988092496933E-5"/>
                </c:manualLayout>
              </c:layout>
              <c:numFmt formatCode="###.0&quot; 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F2-4A72-A763-4252AF650854}"/>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'2.CO2-Sector'!$AA$81:$BG$81</c:f>
              <c:numCache>
                <c:formatCode>#,##0.0_ </c:formatCode>
                <c:ptCount val="33"/>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32.056748771891094</c:v>
                </c:pt>
                <c:pt idx="16">
                  <c:v>30.528047561484186</c:v>
                </c:pt>
                <c:pt idx="17">
                  <c:v>31.121666419777704</c:v>
                </c:pt>
                <c:pt idx="18">
                  <c:v>32.329868513721316</c:v>
                </c:pt>
                <c:pt idx="19">
                  <c:v>28.718830889572491</c:v>
                </c:pt>
                <c:pt idx="20">
                  <c:v>29.460247632983265</c:v>
                </c:pt>
                <c:pt idx="21">
                  <c:v>28.702444205657347</c:v>
                </c:pt>
                <c:pt idx="22">
                  <c:v>30.37943311657526</c:v>
                </c:pt>
                <c:pt idx="23">
                  <c:v>29.908124203550564</c:v>
                </c:pt>
                <c:pt idx="24">
                  <c:v>29.162026759519357</c:v>
                </c:pt>
                <c:pt idx="25">
                  <c:v>29.602463455817073</c:v>
                </c:pt>
                <c:pt idx="26">
                  <c:v>29.779024267968332</c:v>
                </c:pt>
                <c:pt idx="27">
                  <c:v>30.11438054778117</c:v>
                </c:pt>
                <c:pt idx="28">
                  <c:v>30.804114011451805</c:v>
                </c:pt>
                <c:pt idx="29">
                  <c:v>31.330770465125909</c:v>
                </c:pt>
                <c:pt idx="30">
                  <c:v>29.824745381337337</c:v>
                </c:pt>
                <c:pt idx="31">
                  <c:v>30.625789087894638</c:v>
                </c:pt>
                <c:pt idx="32">
                  <c:v>29.59457721018444</c:v>
                </c:pt>
              </c:numCache>
            </c:numRef>
          </c:val>
          <c:smooth val="0"/>
          <c:extLst>
            <c:ext xmlns:c16="http://schemas.microsoft.com/office/drawing/2014/chart" uri="{C3380CC4-5D6E-409C-BE32-E72D297353CC}">
              <c16:uniqueId val="{00000054-7E96-4A23-B204-1EA9500DE5B3}"/>
            </c:ext>
          </c:extLst>
        </c:ser>
        <c:ser>
          <c:idx val="0"/>
          <c:order val="8"/>
          <c:tx>
            <c:strRef>
              <c:f>'2.CO2-Sector'!$T$82</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E96-4A23-B204-1EA9500DE5B3}"/>
                </c:ext>
              </c:extLst>
            </c:dLbl>
            <c:dLbl>
              <c:idx val="23"/>
              <c:layout>
                <c:manualLayout>
                  <c:x val="1.7699681703991701E-3"/>
                  <c:y val="-1.5299574012945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E96-4A23-B204-1EA9500DE5B3}"/>
                </c:ext>
              </c:extLst>
            </c:dLbl>
            <c:dLbl>
              <c:idx val="31"/>
              <c:layout>
                <c:manualLayout>
                  <c:x val="-2.6253708164858666E-2"/>
                  <c:y val="-1.7201500717336227E-2"/>
                </c:manualLayout>
              </c:layout>
              <c:tx>
                <c:rich>
                  <a:bodyPr wrap="square" lIns="38100" tIns="19050" rIns="38100" bIns="19050" anchor="ctr">
                    <a:noAutofit/>
                  </a:bodyPr>
                  <a:lstStyle/>
                  <a:p>
                    <a:pPr>
                      <a:defRPr sz="1000">
                        <a:solidFill>
                          <a:srgbClr val="4A452A"/>
                        </a:solidFill>
                      </a:defRPr>
                    </a:pPr>
                    <a:fld id="{EAC5C88C-8E84-4E18-ADF7-07A74719BDE5}" type="VALUE">
                      <a:rPr lang="en-US" altLang="ja-JP" sz="1000"/>
                      <a:pPr>
                        <a:defRPr sz="1000">
                          <a:solidFill>
                            <a:srgbClr val="4A452A"/>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3.9219661285356817E-2"/>
                      <c:h val="1.917413420985227E-2"/>
                    </c:manualLayout>
                  </c15:layout>
                  <c15:dlblFieldTable/>
                  <c15:showDataLabelsRange val="0"/>
                </c:ext>
                <c:ext xmlns:c16="http://schemas.microsoft.com/office/drawing/2014/chart" uri="{C3380CC4-5D6E-409C-BE32-E72D297353CC}">
                  <c16:uniqueId val="{00000006-EB13-4F2C-9285-F4CC814D61E7}"/>
                </c:ext>
              </c:extLst>
            </c:dLbl>
            <c:dLbl>
              <c:idx val="32"/>
              <c:layout>
                <c:manualLayout>
                  <c:x val="2.782245592812772E-2"/>
                  <c:y val="3.7204204795869819E-2"/>
                </c:manualLayout>
              </c:layout>
              <c:numFmt formatCode="###.0&quot; 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F2-4A72-A763-4252AF650854}"/>
                </c:ext>
              </c:extLst>
            </c:dLbl>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'2.CO2-Sector'!$AA$82:$BG$82</c:f>
              <c:numCache>
                <c:formatCode>#,##0.0_ </c:formatCode>
                <c:ptCount val="33"/>
                <c:pt idx="0">
                  <c:v>6.3715343480808597</c:v>
                </c:pt>
                <c:pt idx="1">
                  <c:v>6.1607669336914821</c:v>
                </c:pt>
                <c:pt idx="2">
                  <c:v>5.8392100165558034</c:v>
                </c:pt>
                <c:pt idx="3">
                  <c:v>5.6300023919065199</c:v>
                </c:pt>
                <c:pt idx="4">
                  <c:v>5.4168952201332141</c:v>
                </c:pt>
                <c:pt idx="5">
                  <c:v>5.5888407803910392</c:v>
                </c:pt>
                <c:pt idx="6">
                  <c:v>5.6861092791626797</c:v>
                </c:pt>
                <c:pt idx="7">
                  <c:v>5.5424721710607692</c:v>
                </c:pt>
                <c:pt idx="8">
                  <c:v>5.1346721486163043</c:v>
                </c:pt>
                <c:pt idx="9">
                  <c:v>5.1690394563718076</c:v>
                </c:pt>
                <c:pt idx="10">
                  <c:v>5.2317246432020079</c:v>
                </c:pt>
                <c:pt idx="11">
                  <c:v>4.7491449077872332</c:v>
                </c:pt>
                <c:pt idx="12">
                  <c:v>4.4876612703732537</c:v>
                </c:pt>
                <c:pt idx="13">
                  <c:v>4.2857651213576036</c:v>
                </c:pt>
                <c:pt idx="14">
                  <c:v>4.1304149170828897</c:v>
                </c:pt>
                <c:pt idx="15">
                  <c:v>4.0356274646511956</c:v>
                </c:pt>
                <c:pt idx="16">
                  <c:v>3.9553036001896817</c:v>
                </c:pt>
                <c:pt idx="17">
                  <c:v>3.9642397357065997</c:v>
                </c:pt>
                <c:pt idx="18">
                  <c:v>3.5472788133393007</c:v>
                </c:pt>
                <c:pt idx="19">
                  <c:v>3.2367499595579985</c:v>
                </c:pt>
                <c:pt idx="20">
                  <c:v>3.1493724768172022</c:v>
                </c:pt>
                <c:pt idx="21">
                  <c:v>3.0559883703791249</c:v>
                </c:pt>
                <c:pt idx="22">
                  <c:v>3.0874158598428805</c:v>
                </c:pt>
                <c:pt idx="23">
                  <c:v>3.0610218118896819</c:v>
                </c:pt>
                <c:pt idx="24">
                  <c:v>2.9637443142342623</c:v>
                </c:pt>
                <c:pt idx="25">
                  <c:v>2.7845118010728029</c:v>
                </c:pt>
                <c:pt idx="26">
                  <c:v>2.708206122000659</c:v>
                </c:pt>
                <c:pt idx="27">
                  <c:v>2.5775559829647499</c:v>
                </c:pt>
                <c:pt idx="28">
                  <c:v>2.5386699157343373</c:v>
                </c:pt>
                <c:pt idx="29">
                  <c:v>2.4397650291082953</c:v>
                </c:pt>
                <c:pt idx="30">
                  <c:v>2.3837779705338025</c:v>
                </c:pt>
                <c:pt idx="31">
                  <c:v>2.2637271003252888</c:v>
                </c:pt>
                <c:pt idx="32">
                  <c:v>2.1495952834753629</c:v>
                </c:pt>
              </c:numCache>
            </c:numRef>
          </c:val>
          <c:smooth val="0"/>
          <c:extLst>
            <c:ext xmlns:c16="http://schemas.microsoft.com/office/drawing/2014/chart" uri="{C3380CC4-5D6E-409C-BE32-E72D297353CC}">
              <c16:uniqueId val="{00000059-7E96-4A23-B204-1EA9500DE5B3}"/>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'2.CO2-Sector'!$T$85</c:f>
              <c:strCache>
                <c:ptCount val="1"/>
                <c:pt idx="0">
                  <c:v>■前年度比</c:v>
                </c:pt>
              </c:strCache>
            </c:strRef>
          </c:tx>
          <c:spPr>
            <a:ln>
              <a:noFill/>
            </a:ln>
          </c:spPr>
          <c:marker>
            <c:symbol val="none"/>
          </c:marker>
          <c:dLbls>
            <c:dLbl>
              <c:idx val="0"/>
              <c:layout>
                <c:manualLayout>
                  <c:x val="0.75143069983653166"/>
                  <c:y val="2.6729292138839823E-2"/>
                </c:manualLayout>
              </c:layout>
              <c:tx>
                <c:rich>
                  <a:bodyPr vertOverflow="overflow" horzOverflow="overflow" wrap="square" lIns="38100" tIns="19050" rIns="38100" bIns="19050" anchor="ctr">
                    <a:noAutofit/>
                  </a:bodyPr>
                  <a:lstStyle/>
                  <a:p>
                    <a:pPr>
                      <a:defRPr sz="1200">
                        <a:solidFill>
                          <a:srgbClr val="4572A7"/>
                        </a:solidFill>
                      </a:defRPr>
                    </a:pPr>
                    <a:fld id="{08F002F2-975A-4074-A644-C0D89E80A16A}" type="VALUE">
                      <a:rPr lang="en-US" altLang="ja-JP">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6.092757740652241E-2"/>
                      <c:h val="3.6425349908965454E-2"/>
                    </c:manualLayout>
                  </c15:layout>
                  <c15:dlblFieldTable/>
                  <c15:showDataLabelsRange val="0"/>
                </c:ext>
                <c:ext xmlns:c16="http://schemas.microsoft.com/office/drawing/2014/chart" uri="{C3380CC4-5D6E-409C-BE32-E72D297353CC}">
                  <c16:uniqueId val="{0000005A-7E96-4A23-B204-1EA9500DE5B3}"/>
                </c:ext>
              </c:extLst>
            </c:dLbl>
            <c:dLbl>
              <c:idx val="1"/>
              <c:layout>
                <c:manualLayout>
                  <c:x val="0.73382206010119744"/>
                  <c:y val="0.1017391823447369"/>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B-7E96-4A23-B204-1EA9500DE5B3}"/>
                </c:ext>
              </c:extLst>
            </c:dLbl>
            <c:dLbl>
              <c:idx val="2"/>
              <c:layout>
                <c:manualLayout>
                  <c:x val="0.71579356253282111"/>
                  <c:y val="0.29645441866126443"/>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C-7E96-4A23-B204-1EA9500DE5B3}"/>
                </c:ext>
              </c:extLst>
            </c:dLbl>
            <c:dLbl>
              <c:idx val="3"/>
              <c:layout>
                <c:manualLayout>
                  <c:x val="0.69279220422482424"/>
                  <c:y val="0.25742565556946134"/>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1748969816891874E-2"/>
                      <c:h val="3.5616516632344102E-2"/>
                    </c:manualLayout>
                  </c15:layout>
                  <c15:dlblFieldTable/>
                  <c15:showDataLabelsRange val="0"/>
                </c:ext>
                <c:ext xmlns:c16="http://schemas.microsoft.com/office/drawing/2014/chart" uri="{C3380CC4-5D6E-409C-BE32-E72D297353CC}">
                  <c16:uniqueId val="{0000005D-7E96-4A23-B204-1EA9500DE5B3}"/>
                </c:ext>
              </c:extLst>
            </c:dLbl>
            <c:dLbl>
              <c:idx val="4"/>
              <c:layout>
                <c:manualLayout>
                  <c:x val="0.67644768649307052"/>
                  <c:y val="0.37591690254516191"/>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7E96-4A23-B204-1EA9500DE5B3}"/>
                </c:ext>
              </c:extLst>
            </c:dLbl>
            <c:dLbl>
              <c:idx val="5"/>
              <c:layout>
                <c:manualLayout>
                  <c:x val="0.65760559376349659"/>
                  <c:y val="0.41425989802201435"/>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F-7E96-4A23-B204-1EA9500DE5B3}"/>
                </c:ext>
              </c:extLst>
            </c:dLbl>
            <c:dLbl>
              <c:idx val="6"/>
              <c:layout>
                <c:manualLayout>
                  <c:x val="0.63865489978142709"/>
                  <c:y val="0.5252160719081389"/>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0-7E96-4A23-B204-1EA9500DE5B3}"/>
                </c:ext>
              </c:extLst>
            </c:dLbl>
            <c:dLbl>
              <c:idx val="7"/>
              <c:layout>
                <c:manualLayout>
                  <c:x val="0.62046937233305843"/>
                  <c:y val="0.58089264808221619"/>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7E96-4A23-B204-1EA9500DE5B3}"/>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7E96-4A23-B204-1EA9500DE5B3}"/>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'2.CO2-Sector'!$BG$87:$BG$94</c:f>
              <c:numCache>
                <c:formatCode>#,##0.0%;[Red]\-#,##0.0%</c:formatCode>
                <c:ptCount val="8"/>
                <c:pt idx="0">
                  <c:v>-1.9525401482311189E-2</c:v>
                </c:pt>
                <c:pt idx="1">
                  <c:v>-6.0205264868513408E-2</c:v>
                </c:pt>
                <c:pt idx="2">
                  <c:v>4.0361374534573669E-2</c:v>
                </c:pt>
                <c:pt idx="3">
                  <c:v>-6.1815186467100047E-2</c:v>
                </c:pt>
                <c:pt idx="4">
                  <c:v>-3.7381519810075425E-2</c:v>
                </c:pt>
                <c:pt idx="5">
                  <c:v>-6.4655638528483439E-2</c:v>
                </c:pt>
                <c:pt idx="6">
                  <c:v>-3.3671356997550861E-2</c:v>
                </c:pt>
                <c:pt idx="7">
                  <c:v>-5.0417657160850227E-2</c:v>
                </c:pt>
              </c:numCache>
            </c:numRef>
          </c:val>
          <c:smooth val="0"/>
          <c:extLst>
            <c:ext xmlns:c16="http://schemas.microsoft.com/office/drawing/2014/chart" uri="{C3380CC4-5D6E-409C-BE32-E72D297353CC}">
              <c16:uniqueId val="{00000063-7E96-4A23-B204-1EA9500DE5B3}"/>
            </c:ext>
          </c:extLst>
        </c:ser>
        <c:ser>
          <c:idx val="10"/>
          <c:order val="10"/>
          <c:tx>
            <c:strRef>
              <c:f>'2.CO2-Sector'!$T$97</c:f>
              <c:strCache>
                <c:ptCount val="1"/>
                <c:pt idx="0">
                  <c:v>■2013年度比</c:v>
                </c:pt>
              </c:strCache>
            </c:strRef>
          </c:tx>
          <c:spPr>
            <a:ln>
              <a:noFill/>
            </a:ln>
          </c:spPr>
          <c:marker>
            <c:symbol val="none"/>
          </c:marker>
          <c:dLbls>
            <c:dLbl>
              <c:idx val="0"/>
              <c:layout>
                <c:manualLayout>
                  <c:x val="0.74290665082959573"/>
                  <c:y val="-0.22181360419751922"/>
                </c:manualLayout>
              </c:layout>
              <c:tx>
                <c:rich>
                  <a:bodyPr wrap="square" lIns="38100" tIns="19050" rIns="38100" bIns="19050" anchor="ctr">
                    <a:noAutofit/>
                  </a:bodyPr>
                  <a:lstStyle/>
                  <a:p>
                    <a:pPr>
                      <a:defRPr sz="1200" baseline="0">
                        <a:solidFill>
                          <a:srgbClr val="4572A7"/>
                        </a:solidFill>
                        <a:latin typeface="Calibri" panose="020F0502020204030204" pitchFamily="34" charset="0"/>
                        <a:ea typeface="ＭＳ Ｐゴシック" panose="020B0600070205080204" pitchFamily="50" charset="-128"/>
                      </a:defRPr>
                    </a:pPr>
                    <a:fld id="{12F51AF5-743E-4FAD-8592-4653544EF7F3}" type="VALUE">
                      <a:rPr lang="en-US" altLang="ja-JP" sz="1200" baseline="0">
                        <a:solidFill>
                          <a:srgbClr val="4572A7"/>
                        </a:solidFill>
                        <a:latin typeface="Calibri" panose="020F0502020204030204" pitchFamily="34" charset="0"/>
                        <a:ea typeface="ＭＳ Ｐゴシック" panose="020B0600070205080204" pitchFamily="50" charset="-128"/>
                      </a:rPr>
                      <a:pPr>
                        <a:defRPr sz="1200" baseline="0">
                          <a:solidFill>
                            <a:srgbClr val="4572A7"/>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934895222982951E-2"/>
                      <c:h val="2.8144889415718414E-2"/>
                    </c:manualLayout>
                  </c15:layout>
                  <c15:dlblFieldTable/>
                  <c15:showDataLabelsRange val="0"/>
                </c:ext>
                <c:ext xmlns:c16="http://schemas.microsoft.com/office/drawing/2014/chart" uri="{C3380CC4-5D6E-409C-BE32-E72D297353CC}">
                  <c16:uniqueId val="{00000064-7E96-4A23-B204-1EA9500DE5B3}"/>
                </c:ext>
              </c:extLst>
            </c:dLbl>
            <c:dLbl>
              <c:idx val="1"/>
              <c:layout>
                <c:manualLayout>
                  <c:x val="0.72659689726519583"/>
                  <c:y val="-0.137274384254403"/>
                </c:manualLayout>
              </c:layout>
              <c:tx>
                <c:rich>
                  <a:bodyPr wrap="square" lIns="38100" tIns="19050" rIns="38100" bIns="19050" anchor="ctr" anchorCtr="0">
                    <a:noAutofit/>
                  </a:bodyPr>
                  <a:lstStyle/>
                  <a:p>
                    <a:pPr algn="l">
                      <a:defRPr sz="1200" baseline="0">
                        <a:solidFill>
                          <a:srgbClr val="A8423F"/>
                        </a:solidFill>
                        <a:latin typeface="Calibri" panose="020F0502020204030204" pitchFamily="34" charset="0"/>
                        <a:ea typeface="ＭＳ Ｐゴシック" panose="020B0600070205080204" pitchFamily="50" charset="-128"/>
                      </a:defRPr>
                    </a:pPr>
                    <a:fld id="{B4885629-DD54-4200-A2F4-A22D00B6614B}" type="VALUE">
                      <a:rPr lang="en-US" altLang="ja-JP" sz="1200" baseline="0">
                        <a:solidFill>
                          <a:srgbClr val="A8423F"/>
                        </a:solidFill>
                        <a:latin typeface="Calibri" panose="020F0502020204030204" pitchFamily="34" charset="0"/>
                        <a:ea typeface="ＭＳ Ｐゴシック" panose="020B0600070205080204" pitchFamily="50" charset="-128"/>
                      </a:rPr>
                      <a:pPr algn="l">
                        <a:defRPr sz="1200" baseline="0">
                          <a:solidFill>
                            <a:srgbClr val="A8423F"/>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9293497389995101E-2"/>
                      <c:h val="3.2417866177029853E-2"/>
                    </c:manualLayout>
                  </c15:layout>
                  <c15:dlblFieldTable/>
                  <c15:showDataLabelsRange val="0"/>
                </c:ext>
                <c:ext xmlns:c16="http://schemas.microsoft.com/office/drawing/2014/chart" uri="{C3380CC4-5D6E-409C-BE32-E72D297353CC}">
                  <c16:uniqueId val="{00000065-7E96-4A23-B204-1EA9500DE5B3}"/>
                </c:ext>
              </c:extLst>
            </c:dLbl>
            <c:dLbl>
              <c:idx val="2"/>
              <c:layout>
                <c:manualLayout>
                  <c:x val="0.71072438109141334"/>
                  <c:y val="5.3616092921784472E-2"/>
                </c:manualLayout>
              </c:layout>
              <c:tx>
                <c:rich>
                  <a:bodyPr wrap="square" lIns="38100" tIns="19050" rIns="38100" bIns="19050" anchor="ctr">
                    <a:spAutoFit/>
                  </a:bodyPr>
                  <a:lstStyle/>
                  <a:p>
                    <a:pPr>
                      <a:defRPr sz="1200" baseline="0">
                        <a:solidFill>
                          <a:srgbClr val="86A44A"/>
                        </a:solidFill>
                        <a:latin typeface="Calibri" panose="020F0502020204030204" pitchFamily="34" charset="0"/>
                        <a:ea typeface="ＭＳ Ｐゴシック" panose="020B0600070205080204" pitchFamily="50" charset="-128"/>
                      </a:defRPr>
                    </a:pPr>
                    <a:fld id="{FBE84D81-9128-430A-8F42-35F3823043D9}" type="VALUE">
                      <a:rPr lang="en-US" altLang="ja-JP" sz="1200" baseline="0">
                        <a:solidFill>
                          <a:srgbClr val="86A44A"/>
                        </a:solidFill>
                        <a:latin typeface="Calibri" panose="020F0502020204030204" pitchFamily="34" charset="0"/>
                        <a:ea typeface="ＭＳ Ｐゴシック" panose="020B0600070205080204" pitchFamily="50" charset="-128"/>
                      </a:rPr>
                      <a:pPr>
                        <a:defRPr sz="1200" baseline="0">
                          <a:solidFill>
                            <a:srgbClr val="86A44A"/>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7E96-4A23-B204-1EA9500DE5B3}"/>
                </c:ext>
              </c:extLst>
            </c:dLbl>
            <c:dLbl>
              <c:idx val="3"/>
              <c:layout>
                <c:manualLayout>
                  <c:x val="0.68810352640653294"/>
                  <c:y val="-0.23402458460636233"/>
                </c:manualLayout>
              </c:layout>
              <c:tx>
                <c:rich>
                  <a:bodyPr wrap="square" lIns="38100" tIns="19050" rIns="38100" bIns="19050" anchor="ctr">
                    <a:noAutofit/>
                  </a:bodyPr>
                  <a:lstStyle/>
                  <a:p>
                    <a:pPr>
                      <a:defRPr sz="1200" baseline="0">
                        <a:solidFill>
                          <a:srgbClr val="6E548D"/>
                        </a:solidFill>
                        <a:latin typeface="Calibri" panose="020F0502020204030204" pitchFamily="34" charset="0"/>
                        <a:ea typeface="ＭＳ Ｐゴシック" panose="020B0600070205080204" pitchFamily="50" charset="-128"/>
                      </a:defRPr>
                    </a:pPr>
                    <a:fld id="{0D642081-1A91-44F2-9ACB-52CEF261F025}" type="VALUE">
                      <a:rPr lang="en-US" altLang="ja-JP" sz="1200" baseline="0">
                        <a:solidFill>
                          <a:srgbClr val="6E548D"/>
                        </a:solidFill>
                        <a:latin typeface="Calibri" panose="020F0502020204030204" pitchFamily="34" charset="0"/>
                        <a:ea typeface="ＭＳ Ｐゴシック" panose="020B0600070205080204" pitchFamily="50" charset="-128"/>
                      </a:rPr>
                      <a:pPr>
                        <a:defRPr sz="1200" baseline="0">
                          <a:solidFill>
                            <a:srgbClr val="6E548D"/>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006272677992661E-2"/>
                      <c:h val="4.0354643414512746E-2"/>
                    </c:manualLayout>
                  </c15:layout>
                  <c15:dlblFieldTable/>
                  <c15:showDataLabelsRange val="0"/>
                </c:ext>
                <c:ext xmlns:c16="http://schemas.microsoft.com/office/drawing/2014/chart" uri="{C3380CC4-5D6E-409C-BE32-E72D297353CC}">
                  <c16:uniqueId val="{00000067-7E96-4A23-B204-1EA9500DE5B3}"/>
                </c:ext>
              </c:extLst>
            </c:dLbl>
            <c:dLbl>
              <c:idx val="4"/>
              <c:layout>
                <c:manualLayout>
                  <c:x val="0.66473683984835963"/>
                  <c:y val="0.17849927782804159"/>
                </c:manualLayout>
              </c:layout>
              <c:tx>
                <c:rich>
                  <a:bodyPr wrap="square" lIns="38100" tIns="19050" rIns="38100" bIns="19050" anchor="ctr">
                    <a:noAutofit/>
                  </a:bodyPr>
                  <a:lstStyle/>
                  <a:p>
                    <a:pPr>
                      <a:defRPr sz="1200" baseline="0">
                        <a:solidFill>
                          <a:srgbClr val="3D96AE"/>
                        </a:solidFill>
                        <a:latin typeface="Calibri" panose="020F0502020204030204" pitchFamily="34" charset="0"/>
                        <a:ea typeface="ＭＳ Ｐゴシック" panose="020B0600070205080204" pitchFamily="50" charset="-128"/>
                      </a:defRPr>
                    </a:pPr>
                    <a:fld id="{D23DD246-43AB-4774-8344-D09B721D98F0}" type="VALUE">
                      <a:rPr lang="en-US" altLang="ja-JP" sz="1200" baseline="0">
                        <a:solidFill>
                          <a:srgbClr val="3D96AE"/>
                        </a:solidFill>
                        <a:latin typeface="Calibri" panose="020F0502020204030204" pitchFamily="34" charset="0"/>
                        <a:ea typeface="ＭＳ Ｐゴシック" panose="020B0600070205080204" pitchFamily="50" charset="-128"/>
                      </a:rPr>
                      <a:pPr>
                        <a:defRPr sz="1200" baseline="0">
                          <a:solidFill>
                            <a:srgbClr val="3D96AE"/>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293584757816059E-2"/>
                      <c:h val="3.9953514298849711E-2"/>
                    </c:manualLayout>
                  </c15:layout>
                  <c15:dlblFieldTable/>
                  <c15:showDataLabelsRange val="0"/>
                </c:ext>
                <c:ext xmlns:c16="http://schemas.microsoft.com/office/drawing/2014/chart" uri="{C3380CC4-5D6E-409C-BE32-E72D297353CC}">
                  <c16:uniqueId val="{00000068-7E96-4A23-B204-1EA9500DE5B3}"/>
                </c:ext>
              </c:extLst>
            </c:dLbl>
            <c:dLbl>
              <c:idx val="5"/>
              <c:layout>
                <c:manualLayout>
                  <c:x val="0.64923566411997846"/>
                  <c:y val="0.25890899702990794"/>
                </c:manualLayout>
              </c:layout>
              <c:tx>
                <c:rich>
                  <a:bodyPr wrap="square" lIns="38100" tIns="19050" rIns="38100" bIns="19050" anchor="ctr">
                    <a:noAutofit/>
                  </a:bodyPr>
                  <a:lstStyle/>
                  <a:p>
                    <a:pPr>
                      <a:defRPr sz="1200" baseline="0">
                        <a:solidFill>
                          <a:srgbClr val="F79646"/>
                        </a:solidFill>
                        <a:latin typeface="Calibri" panose="020F0502020204030204" pitchFamily="34" charset="0"/>
                        <a:ea typeface="ＭＳ Ｐゴシック" panose="020B0600070205080204" pitchFamily="50" charset="-128"/>
                      </a:defRPr>
                    </a:pPr>
                    <a:fld id="{01DB3C14-8B65-4522-B00A-980EBDE72F03}" type="VALUE">
                      <a:rPr lang="en-US" altLang="ja-JP" sz="1200" baseline="0">
                        <a:solidFill>
                          <a:srgbClr val="F79646"/>
                        </a:solidFill>
                        <a:latin typeface="Calibri" panose="020F0502020204030204" pitchFamily="34" charset="0"/>
                        <a:ea typeface="ＭＳ Ｐゴシック" panose="020B0600070205080204" pitchFamily="50" charset="-128"/>
                      </a:rPr>
                      <a:pPr>
                        <a:defRPr sz="1200" baseline="0">
                          <a:solidFill>
                            <a:srgbClr val="F79646"/>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428972711429521E-2"/>
                      <c:h val="3.2321308982750541E-2"/>
                    </c:manualLayout>
                  </c15:layout>
                  <c15:dlblFieldTable/>
                  <c15:showDataLabelsRange val="0"/>
                </c:ext>
                <c:ext xmlns:c16="http://schemas.microsoft.com/office/drawing/2014/chart" uri="{C3380CC4-5D6E-409C-BE32-E72D297353CC}">
                  <c16:uniqueId val="{00000069-7E96-4A23-B204-1EA9500DE5B3}"/>
                </c:ext>
              </c:extLst>
            </c:dLbl>
            <c:dLbl>
              <c:idx val="6"/>
              <c:layout>
                <c:manualLayout>
                  <c:x val="0.63356028756501181"/>
                  <c:y val="0.52584853953550903"/>
                </c:manualLayout>
              </c:layout>
              <c:tx>
                <c:rich>
                  <a:bodyPr wrap="square" lIns="38100" tIns="19050" rIns="38100" bIns="19050" anchor="ctr">
                    <a:noAutofit/>
                  </a:bodyPr>
                  <a:lstStyle/>
                  <a:p>
                    <a:pPr>
                      <a:defRPr sz="1200" baseline="0">
                        <a:solidFill>
                          <a:schemeClr val="accent1">
                            <a:lumMod val="60000"/>
                            <a:lumOff val="40000"/>
                          </a:schemeClr>
                        </a:solidFill>
                        <a:latin typeface="Calibri" panose="020F0502020204030204" pitchFamily="34" charset="0"/>
                        <a:ea typeface="ＭＳ Ｐゴシック" panose="020B0600070205080204" pitchFamily="50" charset="-128"/>
                      </a:defRPr>
                    </a:pPr>
                    <a:fld id="{1160D11B-CF42-4580-86DA-4063DEF6A014}" type="VALUE">
                      <a:rPr lang="en-US" altLang="ja-JP">
                        <a:solidFill>
                          <a:srgbClr val="8EA5CB"/>
                        </a:solidFill>
                      </a:rPr>
                      <a:pPr>
                        <a:defRPr sz="1200" baseline="0">
                          <a:solidFill>
                            <a:schemeClr val="accent1">
                              <a:lumMod val="60000"/>
                              <a:lumOff val="40000"/>
                            </a:schemeClr>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4095744901111321E-2"/>
                      <c:h val="2.7259948924562828E-2"/>
                    </c:manualLayout>
                  </c15:layout>
                  <c15:dlblFieldTable/>
                  <c15:showDataLabelsRange val="0"/>
                </c:ext>
                <c:ext xmlns:c16="http://schemas.microsoft.com/office/drawing/2014/chart" uri="{C3380CC4-5D6E-409C-BE32-E72D297353CC}">
                  <c16:uniqueId val="{0000006A-7E96-4A23-B204-1EA9500DE5B3}"/>
                </c:ext>
              </c:extLst>
            </c:dLbl>
            <c:dLbl>
              <c:idx val="7"/>
              <c:layout>
                <c:manualLayout>
                  <c:x val="0.61002792440863507"/>
                  <c:y val="0.25469344166914104"/>
                </c:manualLayout>
              </c:layout>
              <c:tx>
                <c:rich>
                  <a:bodyPr wrap="square" lIns="38100" tIns="19050" rIns="38100" bIns="19050" anchor="ctr">
                    <a:noAutofit/>
                  </a:bodyPr>
                  <a:lstStyle/>
                  <a:p>
                    <a:pPr>
                      <a:defRPr sz="1200" baseline="0">
                        <a:solidFill>
                          <a:srgbClr val="4A452A"/>
                        </a:solidFill>
                        <a:latin typeface="Calibri" panose="020F0502020204030204" pitchFamily="34" charset="0"/>
                        <a:ea typeface="ＭＳ Ｐゴシック" panose="020B0600070205080204" pitchFamily="50" charset="-128"/>
                      </a:defRPr>
                    </a:pPr>
                    <a:fld id="{F4A2D953-3C75-4560-91FC-2F688FE59705}" type="VALUE">
                      <a:rPr lang="en-US" altLang="ja-JP" sz="1200" baseline="0">
                        <a:solidFill>
                          <a:srgbClr val="4A452A"/>
                        </a:solidFill>
                        <a:latin typeface="Calibri" panose="020F0502020204030204" pitchFamily="34" charset="0"/>
                        <a:ea typeface="ＭＳ Ｐゴシック" panose="020B0600070205080204" pitchFamily="50" charset="-128"/>
                      </a:rPr>
                      <a:pPr>
                        <a:defRPr sz="1200" baseline="0">
                          <a:solidFill>
                            <a:srgbClr val="4A452A"/>
                          </a:solidFill>
                          <a:latin typeface="Calibri" panose="020F0502020204030204" pitchFamily="34" charset="0"/>
                          <a:ea typeface="ＭＳ Ｐゴシック" panose="020B0600070205080204" pitchFamily="50" charset="-128"/>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0401902733784877E-2"/>
                      <c:h val="2.9890960579152023E-2"/>
                    </c:manualLayout>
                  </c15:layout>
                  <c15:dlblFieldTable/>
                  <c15:showDataLabelsRange val="0"/>
                </c:ext>
                <c:ext xmlns:c16="http://schemas.microsoft.com/office/drawing/2014/chart" uri="{C3380CC4-5D6E-409C-BE32-E72D297353CC}">
                  <c16:uniqueId val="{0000006B-7E96-4A23-B204-1EA9500DE5B3}"/>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7E96-4A23-B204-1EA9500DE5B3}"/>
                </c:ext>
              </c:extLst>
            </c:dLbl>
            <c:numFmt formatCode="&quot;〈&quot;\+#,##0.0%&quot;〉&quot;;[Black]&quot;〈&quot;\-#,##0.0%&quot;〉&quot;" sourceLinked="0"/>
            <c:spPr>
              <a:noFill/>
              <a:ln>
                <a:noFill/>
              </a:ln>
              <a:effectLst/>
            </c:spPr>
            <c:txPr>
              <a:bodyPr wrap="square" lIns="38100" tIns="19050" rIns="38100" bIns="19050" anchor="ctr">
                <a:spAutoFit/>
              </a:bodyPr>
              <a:lstStyle/>
              <a:p>
                <a:pPr>
                  <a:defRPr sz="1200" baseline="0">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'2.CO2-Sector'!$BG$99:$BG$106</c:f>
              <c:numCache>
                <c:formatCode>#,##0.0%;[Red]\-#,##0.0%</c:formatCode>
                <c:ptCount val="8"/>
                <c:pt idx="0">
                  <c:v>-0.20173464488536441</c:v>
                </c:pt>
                <c:pt idx="1">
                  <c:v>-0.23495041550723983</c:v>
                </c:pt>
                <c:pt idx="2">
                  <c:v>-0.13954074008188699</c:v>
                </c:pt>
                <c:pt idx="3">
                  <c:v>-0.45233001635637771</c:v>
                </c:pt>
                <c:pt idx="4">
                  <c:v>-0.17695249479508013</c:v>
                </c:pt>
                <c:pt idx="5">
                  <c:v>-0.17014351802727967</c:v>
                </c:pt>
                <c:pt idx="6">
                  <c:v>-1.0483672972339098E-2</c:v>
                </c:pt>
                <c:pt idx="7">
                  <c:v>-0.29775237957277467</c:v>
                </c:pt>
              </c:numCache>
            </c:numRef>
          </c:val>
          <c:smooth val="0"/>
          <c:extLst>
            <c:ext xmlns:c16="http://schemas.microsoft.com/office/drawing/2014/chart" uri="{C3380CC4-5D6E-409C-BE32-E72D297353CC}">
              <c16:uniqueId val="{0000006D-7E96-4A23-B204-1EA9500DE5B3}"/>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latin typeface="+mn-lt"/>
              </a:rPr>
              <a:t>Trends in Allocated CO</a:t>
            </a:r>
            <a:r>
              <a:rPr lang="en-US" altLang="ja-JP" sz="1800" b="1" i="0" baseline="-25000">
                <a:effectLst/>
                <a:latin typeface="+mn-lt"/>
              </a:rPr>
              <a:t>2</a:t>
            </a:r>
            <a:r>
              <a:rPr lang="en-US" altLang="ja-JP" sz="1800" b="1" i="0" baseline="0">
                <a:effectLst/>
                <a:latin typeface="+mn-lt"/>
              </a:rPr>
              <a:t> emissions by sector</a:t>
            </a:r>
          </a:p>
        </c:rich>
      </c:tx>
      <c:layout>
        <c:manualLayout>
          <c:xMode val="edge"/>
          <c:yMode val="edge"/>
          <c:x val="0.2574621171027881"/>
          <c:y val="1.976886418748092E-2"/>
        </c:manualLayout>
      </c:layout>
      <c:overlay val="0"/>
    </c:title>
    <c:autoTitleDeleted val="0"/>
    <c:plotArea>
      <c:layout>
        <c:manualLayout>
          <c:layoutTarget val="inner"/>
          <c:xMode val="edge"/>
          <c:yMode val="edge"/>
          <c:x val="0.10706869717575355"/>
          <c:y val="0.14191385079769192"/>
          <c:w val="0.64057681255532861"/>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val>
          <c:smooth val="0"/>
          <c:extLst>
            <c:ext xmlns:c16="http://schemas.microsoft.com/office/drawing/2014/chart" uri="{C3380CC4-5D6E-409C-BE32-E72D297353CC}">
              <c16:uniqueId val="{00000006-8FFB-4036-9C9F-5537A86DFCEB}"/>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515817471434333E-2"/>
                  <c:y val="1.9236156376892136E-2"/>
                </c:manualLayout>
              </c:layout>
              <c:numFmt formatCode="#,##0.0_);[Red]\(#,##0.0\)" sourceLinked="0"/>
              <c:spPr>
                <a:noFill/>
                <a:ln>
                  <a:noFill/>
                </a:ln>
                <a:effectLst/>
              </c:spPr>
              <c:txPr>
                <a:bodyPr wrap="square" lIns="38100" tIns="19050" rIns="38100" bIns="19050" anchor="ctr">
                  <a:spAutoFit/>
                </a:bodyPr>
                <a:lstStyle/>
                <a:p>
                  <a:pPr>
                    <a:defRPr sz="10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2.0701157308876721E-2"/>
                  <c:y val="-2.0892705701281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0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7-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6-53F2-40E3-A6E7-40966C56D17E}"/>
                </c:ext>
              </c:extLst>
            </c:dLbl>
            <c:dLbl>
              <c:idx val="31"/>
              <c:layout>
                <c:manualLayout>
                  <c:x val="-2.3028882948448192E-2"/>
                  <c:y val="-2.0826439587822768E-2"/>
                </c:manualLayout>
              </c:layout>
              <c:numFmt formatCode="#,##0.0_);[Red]\(#,##0.0\)" sourceLinked="0"/>
              <c:spPr>
                <a:noFill/>
                <a:ln>
                  <a:noFill/>
                </a:ln>
                <a:effectLst/>
              </c:spPr>
              <c:txPr>
                <a:bodyPr wrap="square" lIns="38100" tIns="19050" rIns="38100" bIns="19050" anchor="ctr">
                  <a:spAutoFit/>
                </a:bodyPr>
                <a:lstStyle/>
                <a:p>
                  <a:pPr>
                    <a:defRPr sz="10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9-4CBD-9AE7-837008FEFDD3}"/>
                </c:ext>
              </c:extLst>
            </c:dLbl>
            <c:dLbl>
              <c:idx val="32"/>
              <c:layout>
                <c:manualLayout>
                  <c:x val="3.4494908095177947E-2"/>
                  <c:y val="-7.2593056363281172E-2"/>
                </c:manualLayout>
              </c:layout>
              <c:numFmt formatCode="###.0&quot; 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5E-4E22-A98B-16BC99A4C486}"/>
                </c:ext>
              </c:extLst>
            </c:dLbl>
            <c:spPr>
              <a:noFill/>
              <a:ln>
                <a:noFill/>
              </a:ln>
              <a:effectLst/>
            </c:spPr>
            <c:txPr>
              <a:bodyPr wrap="square" lIns="38100" tIns="19050" rIns="38100" bIns="19050" anchor="ctr">
                <a:spAutoFit/>
              </a:bodyPr>
              <a:lstStyle/>
              <a:p>
                <a:pPr>
                  <a:defRPr sz="1000">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'3.Allocated_CO2-Sector'!$AA$143:$BG$143</c:f>
              <c:numCache>
                <c:formatCode>#,##0.0_ </c:formatCode>
                <c:ptCount val="33"/>
                <c:pt idx="0">
                  <c:v>96.227840095920968</c:v>
                </c:pt>
                <c:pt idx="1">
                  <c:v>95.410245272808652</c:v>
                </c:pt>
                <c:pt idx="2">
                  <c:v>94.329403914667637</c:v>
                </c:pt>
                <c:pt idx="3">
                  <c:v>94.434895527897112</c:v>
                </c:pt>
                <c:pt idx="4">
                  <c:v>94.571355862328844</c:v>
                </c:pt>
                <c:pt idx="5">
                  <c:v>93.217293194885514</c:v>
                </c:pt>
                <c:pt idx="6">
                  <c:v>93.508446780766988</c:v>
                </c:pt>
                <c:pt idx="7">
                  <c:v>95.871779059364201</c:v>
                </c:pt>
                <c:pt idx="8">
                  <c:v>91.58505477768766</c:v>
                </c:pt>
                <c:pt idx="9">
                  <c:v>95.229703797162358</c:v>
                </c:pt>
                <c:pt idx="10">
                  <c:v>95.265902632369048</c:v>
                </c:pt>
                <c:pt idx="11">
                  <c:v>93.01660185001883</c:v>
                </c:pt>
                <c:pt idx="12">
                  <c:v>95.536181299718507</c:v>
                </c:pt>
                <c:pt idx="13">
                  <c:v>96.848357613923554</c:v>
                </c:pt>
                <c:pt idx="14">
                  <c:v>96.968185172323999</c:v>
                </c:pt>
                <c:pt idx="15" formatCode="#,##0_ ">
                  <c:v>102.4382163695372</c:v>
                </c:pt>
                <c:pt idx="16" formatCode="#,##0_ ">
                  <c:v>100.67728663417732</c:v>
                </c:pt>
                <c:pt idx="17" formatCode="#,##0_ ">
                  <c:v>105.64865650361882</c:v>
                </c:pt>
                <c:pt idx="18" formatCode="#,##0_ ">
                  <c:v>103.51613559368002</c:v>
                </c:pt>
                <c:pt idx="19" formatCode="#,##0_ ">
                  <c:v>100.72556284456667</c:v>
                </c:pt>
                <c:pt idx="20" formatCode="#,##0_ ">
                  <c:v>104.10248472078118</c:v>
                </c:pt>
                <c:pt idx="21" formatCode="#,##0_ ">
                  <c:v>105.16483414176656</c:v>
                </c:pt>
                <c:pt idx="22" formatCode="#,##0_ ">
                  <c:v>107.07450329280702</c:v>
                </c:pt>
                <c:pt idx="23" formatCode="#,##0_ ">
                  <c:v>106.20258380867791</c:v>
                </c:pt>
                <c:pt idx="24">
                  <c:v>99.660017286149738</c:v>
                </c:pt>
                <c:pt idx="25">
                  <c:v>96.904070800997886</c:v>
                </c:pt>
                <c:pt idx="26" formatCode="#,##0_ ">
                  <c:v>101.47467449453988</c:v>
                </c:pt>
                <c:pt idx="27">
                  <c:v>95.783225156656712</c:v>
                </c:pt>
                <c:pt idx="28">
                  <c:v>94.455932463905995</c:v>
                </c:pt>
                <c:pt idx="29">
                  <c:v>89.552552929313563</c:v>
                </c:pt>
                <c:pt idx="30">
                  <c:v>82.066588495680534</c:v>
                </c:pt>
                <c:pt idx="31">
                  <c:v>87.64480986725188</c:v>
                </c:pt>
                <c:pt idx="32">
                  <c:v>84.883169114217679</c:v>
                </c:pt>
              </c:numCache>
            </c:numRef>
          </c:val>
          <c:smooth val="0"/>
          <c:extLst>
            <c:ext xmlns:c16="http://schemas.microsoft.com/office/drawing/2014/chart" uri="{C3380CC4-5D6E-409C-BE32-E72D297353CC}">
              <c16:uniqueId val="{0000000E-8FFB-4036-9C9F-5537A86DFCEB}"/>
            </c:ext>
          </c:extLst>
        </c:ser>
        <c:ser>
          <c:idx val="3"/>
          <c:order val="2"/>
          <c:tx>
            <c:strRef>
              <c:f>'3.Allocated_CO2-Sector'!$T$144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1.8529648695296462E-2"/>
                  <c:y val="-2.3007658441313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23232432459717E-2"/>
                  <c:y val="-2.28340493762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6-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3-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3-53F2-40E3-A6E7-40966C56D17E}"/>
                </c:ext>
              </c:extLst>
            </c:dLbl>
            <c:dLbl>
              <c:idx val="31"/>
              <c:layout>
                <c:manualLayout>
                  <c:x val="-2.2863222608099396E-2"/>
                  <c:y val="-2.2931203970555661E-2"/>
                </c:manualLayout>
              </c:layout>
              <c:tx>
                <c:rich>
                  <a:bodyPr wrap="square" lIns="38100" tIns="19050" rIns="38100" bIns="19050" anchor="ctr">
                    <a:spAutoFit/>
                  </a:bodyPr>
                  <a:lstStyle/>
                  <a:p>
                    <a:pPr>
                      <a:defRPr sz="1000">
                        <a:solidFill>
                          <a:srgbClr val="A8423F"/>
                        </a:solidFill>
                      </a:defRPr>
                    </a:pPr>
                    <a:fld id="{3432B583-4FA8-499A-B763-4CCEFA034647}" type="VALUE">
                      <a:rPr lang="en-US" altLang="ja-JP" sz="1000"/>
                      <a:pPr>
                        <a:defRPr sz="1000">
                          <a:solidFill>
                            <a:srgbClr val="A8423F"/>
                          </a:solidFill>
                        </a:defRPr>
                      </a:pPr>
                      <a:t>[値]</a:t>
                    </a:fld>
                    <a:endParaRPr lang="ja-JP" altLang="en-US"/>
                  </a:p>
                </c:rich>
              </c:tx>
              <c:numFmt formatCode="#,##0_);[Red]\(#,##0\)"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A69-4CBD-9AE7-837008FEFDD3}"/>
                </c:ext>
              </c:extLst>
            </c:dLbl>
            <c:dLbl>
              <c:idx val="32"/>
              <c:layout>
                <c:manualLayout>
                  <c:x val="3.7152021184310081E-2"/>
                  <c:y val="-9.9337882384055165E-2"/>
                </c:manualLayout>
              </c:layout>
              <c:numFmt formatCode="###&quot; 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5E-4E22-A98B-16BC99A4C486}"/>
                </c:ext>
              </c:extLst>
            </c:dLbl>
            <c:spPr>
              <a:noFill/>
              <a:ln>
                <a:noFill/>
              </a:ln>
              <a:effectLst/>
            </c:spPr>
            <c:txPr>
              <a:bodyPr wrap="square" lIns="38100" tIns="19050" rIns="38100" bIns="19050" anchor="ctr">
                <a:spAutoFit/>
              </a:bodyPr>
              <a:lstStyle/>
              <a:p>
                <a:pPr>
                  <a:defRPr sz="1000">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'3.Allocated_CO2-Sector'!$AA$144:$BG$144</c:f>
              <c:numCache>
                <c:formatCode>#,##0_ </c:formatCode>
                <c:ptCount val="33"/>
                <c:pt idx="0">
                  <c:v>505.10436478830042</c:v>
                </c:pt>
                <c:pt idx="1">
                  <c:v>498.29423726978189</c:v>
                </c:pt>
                <c:pt idx="2">
                  <c:v>490.17731374214372</c:v>
                </c:pt>
                <c:pt idx="3">
                  <c:v>477.52394140485421</c:v>
                </c:pt>
                <c:pt idx="4">
                  <c:v>495.06682276942217</c:v>
                </c:pt>
                <c:pt idx="5">
                  <c:v>491.50771937819837</c:v>
                </c:pt>
                <c:pt idx="6">
                  <c:v>495.60801462084396</c:v>
                </c:pt>
                <c:pt idx="7">
                  <c:v>485.49332836810186</c:v>
                </c:pt>
                <c:pt idx="8">
                  <c:v>455.25261196137814</c:v>
                </c:pt>
                <c:pt idx="9">
                  <c:v>466.16817288124912</c:v>
                </c:pt>
                <c:pt idx="10">
                  <c:v>478.85682718316912</c:v>
                </c:pt>
                <c:pt idx="11">
                  <c:v>466.72902161350339</c:v>
                </c:pt>
                <c:pt idx="12">
                  <c:v>475.21481053933655</c:v>
                </c:pt>
                <c:pt idx="13">
                  <c:v>477.14491244641289</c:v>
                </c:pt>
                <c:pt idx="14">
                  <c:v>472.51590830228082</c:v>
                </c:pt>
                <c:pt idx="15">
                  <c:v>469.85549639681085</c:v>
                </c:pt>
                <c:pt idx="16">
                  <c:v>463.5393660069094</c:v>
                </c:pt>
                <c:pt idx="17">
                  <c:v>474.68452075489455</c:v>
                </c:pt>
                <c:pt idx="18">
                  <c:v>430.55966744225771</c:v>
                </c:pt>
                <c:pt idx="19">
                  <c:v>404.50570832611578</c:v>
                </c:pt>
                <c:pt idx="20">
                  <c:v>432.16070613848569</c:v>
                </c:pt>
                <c:pt idx="21">
                  <c:v>447.87915063843991</c:v>
                </c:pt>
                <c:pt idx="22">
                  <c:v>458.91900609030876</c:v>
                </c:pt>
                <c:pt idx="23">
                  <c:v>463.28814574403293</c:v>
                </c:pt>
                <c:pt idx="24">
                  <c:v>445.66135849489632</c:v>
                </c:pt>
                <c:pt idx="25">
                  <c:v>430.82118892298286</c:v>
                </c:pt>
                <c:pt idx="26">
                  <c:v>420.27224703915431</c:v>
                </c:pt>
                <c:pt idx="27">
                  <c:v>412.64148172271194</c:v>
                </c:pt>
                <c:pt idx="28">
                  <c:v>402.92944552881511</c:v>
                </c:pt>
                <c:pt idx="29">
                  <c:v>387.29844835679921</c:v>
                </c:pt>
                <c:pt idx="30">
                  <c:v>355.43134830074217</c:v>
                </c:pt>
                <c:pt idx="31">
                  <c:v>371.93242820886553</c:v>
                </c:pt>
                <c:pt idx="32">
                  <c:v>352.25990839199346</c:v>
                </c:pt>
              </c:numCache>
            </c:numRef>
          </c:val>
          <c:smooth val="0"/>
          <c:extLst>
            <c:ext xmlns:c16="http://schemas.microsoft.com/office/drawing/2014/chart" uri="{C3380CC4-5D6E-409C-BE32-E72D297353CC}">
              <c16:uniqueId val="{00000017-8FFB-4036-9C9F-5537A86DFCEB}"/>
            </c:ext>
          </c:extLst>
        </c:ser>
        <c:ser>
          <c:idx val="4"/>
          <c:order val="3"/>
          <c:tx>
            <c:strRef>
              <c:f>'3.Allocated_CO2-Sector'!$T$145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F-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6-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A-53F2-40E3-A6E7-40966C56D17E}"/>
                </c:ext>
              </c:extLst>
            </c:dLbl>
            <c:dLbl>
              <c:idx val="31"/>
              <c:layout>
                <c:manualLayout>
                  <c:x val="-6.8123221244129175E-3"/>
                  <c:y val="-9.5104192018849537E-2"/>
                </c:manualLayout>
              </c:layout>
              <c:numFmt formatCode="#,##0_);[Red]\(#,##0\)" sourceLinked="0"/>
              <c:spPr>
                <a:noFill/>
                <a:ln>
                  <a:noFill/>
                </a:ln>
                <a:effectLst/>
              </c:spPr>
              <c:txPr>
                <a:bodyPr wrap="square" lIns="38100" tIns="19050" rIns="38100" bIns="19050" anchor="ctr">
                  <a:spAutoFit/>
                </a:bodyPr>
                <a:lstStyle/>
                <a:p>
                  <a:pPr>
                    <a:defRPr sz="10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9-4CBD-9AE7-837008FEFDD3}"/>
                </c:ext>
              </c:extLst>
            </c:dLbl>
            <c:dLbl>
              <c:idx val="32"/>
              <c:layout>
                <c:manualLayout>
                  <c:x val="3.7152021184310081E-2"/>
                  <c:y val="-0.15664824527512378"/>
                </c:manualLayout>
              </c:layout>
              <c:numFmt formatCode="###&quot; 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5E-4E22-A98B-16BC99A4C486}"/>
                </c:ext>
              </c:extLst>
            </c:dLbl>
            <c:spPr>
              <a:noFill/>
              <a:ln>
                <a:noFill/>
              </a:ln>
              <a:effectLst/>
            </c:spPr>
            <c:txPr>
              <a:bodyPr wrap="square" lIns="38100" tIns="19050" rIns="38100" bIns="19050" anchor="ctr">
                <a:spAutoFit/>
              </a:bodyPr>
              <a:lstStyle/>
              <a:p>
                <a:pPr>
                  <a:defRPr sz="1000">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'3.Allocated_CO2-Sector'!$AA$145:$BG$145</c:f>
              <c:numCache>
                <c:formatCode>#,##0_ </c:formatCode>
                <c:ptCount val="33"/>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241.47322165394289</c:v>
                </c:pt>
                <c:pt idx="17">
                  <c:v>239.40053714521326</c:v>
                </c:pt>
                <c:pt idx="18">
                  <c:v>231.65532116752013</c:v>
                </c:pt>
                <c:pt idx="19">
                  <c:v>228.01290444340725</c:v>
                </c:pt>
                <c:pt idx="20">
                  <c:v>228.7779419147908</c:v>
                </c:pt>
                <c:pt idx="21">
                  <c:v>225.17685816416213</c:v>
                </c:pt>
                <c:pt idx="22">
                  <c:v>226.97095390268353</c:v>
                </c:pt>
                <c:pt idx="23">
                  <c:v>224.24371087372651</c:v>
                </c:pt>
                <c:pt idx="24">
                  <c:v>218.8896216267093</c:v>
                </c:pt>
                <c:pt idx="25">
                  <c:v>217.41888413120691</c:v>
                </c:pt>
                <c:pt idx="26">
                  <c:v>215.38430371911613</c:v>
                </c:pt>
                <c:pt idx="27">
                  <c:v>213.24400685768194</c:v>
                </c:pt>
                <c:pt idx="28">
                  <c:v>210.36563864482176</c:v>
                </c:pt>
                <c:pt idx="29">
                  <c:v>206.14596520438809</c:v>
                </c:pt>
                <c:pt idx="30">
                  <c:v>183.35816443925069</c:v>
                </c:pt>
                <c:pt idx="31">
                  <c:v>184.59968577140961</c:v>
                </c:pt>
                <c:pt idx="32">
                  <c:v>191.80307451379835</c:v>
                </c:pt>
              </c:numCache>
            </c:numRef>
          </c:val>
          <c:smooth val="0"/>
          <c:extLst>
            <c:ext xmlns:c16="http://schemas.microsoft.com/office/drawing/2014/chart" uri="{C3380CC4-5D6E-409C-BE32-E72D297353CC}">
              <c16:uniqueId val="{00000020-8FFB-4036-9C9F-5537A86DFCEB}"/>
            </c:ext>
          </c:extLst>
        </c:ser>
        <c:ser>
          <c:idx val="5"/>
          <c:order val="4"/>
          <c:tx>
            <c:strRef>
              <c:f>'3.Allocated_CO2-Sector'!$T$146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3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4-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4-53F2-40E3-A6E7-40966C56D17E}"/>
                </c:ext>
              </c:extLst>
            </c:dLbl>
            <c:dLbl>
              <c:idx val="31"/>
              <c:layout>
                <c:manualLayout>
                  <c:x val="-5.4495441818060021E-2"/>
                  <c:y val="-7.4092954677893424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69-4CBD-9AE7-837008FEFDD3}"/>
                </c:ext>
              </c:extLst>
            </c:dLbl>
            <c:dLbl>
              <c:idx val="32"/>
              <c:layout>
                <c:manualLayout>
                  <c:x val="3.8398439296778102E-2"/>
                  <c:y val="-0.10525860488281576"/>
                </c:manualLayout>
              </c:layout>
              <c:numFmt formatCode="###&quot; 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5E-4E22-A98B-16BC99A4C486}"/>
                </c:ext>
              </c:extLst>
            </c:dLbl>
            <c:numFmt formatCode="###&quot;Mt&quot;"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'3.Allocated_CO2-Sector'!$AA$146:$BG$146</c:f>
              <c:numCache>
                <c:formatCode>#,##0_ </c:formatCode>
                <c:ptCount val="33"/>
                <c:pt idx="0">
                  <c:v>131.2822988887593</c:v>
                </c:pt>
                <c:pt idx="1">
                  <c:v>135.21955340734002</c:v>
                </c:pt>
                <c:pt idx="2">
                  <c:v>139.88808116502798</c:v>
                </c:pt>
                <c:pt idx="3">
                  <c:v>144.00759843525435</c:v>
                </c:pt>
                <c:pt idx="4">
                  <c:v>158.72686286408594</c:v>
                </c:pt>
                <c:pt idx="5">
                  <c:v>163.74663195780414</c:v>
                </c:pt>
                <c:pt idx="6">
                  <c:v>161.68644305927688</c:v>
                </c:pt>
                <c:pt idx="7">
                  <c:v>166.21773955071581</c:v>
                </c:pt>
                <c:pt idx="8">
                  <c:v>173.65731222188305</c:v>
                </c:pt>
                <c:pt idx="9">
                  <c:v>183.97339345004815</c:v>
                </c:pt>
                <c:pt idx="10">
                  <c:v>190.41338206237867</c:v>
                </c:pt>
                <c:pt idx="11">
                  <c:v>190.36627899138563</c:v>
                </c:pt>
                <c:pt idx="12">
                  <c:v>200.62341587357068</c:v>
                </c:pt>
                <c:pt idx="13">
                  <c:v>207.47075716642883</c:v>
                </c:pt>
                <c:pt idx="14">
                  <c:v>213.55702370602285</c:v>
                </c:pt>
                <c:pt idx="15">
                  <c:v>221.80027420077036</c:v>
                </c:pt>
                <c:pt idx="16">
                  <c:v>218.34935806613467</c:v>
                </c:pt>
                <c:pt idx="17">
                  <c:v>227.39217007018428</c:v>
                </c:pt>
                <c:pt idx="18">
                  <c:v>220.86240268039637</c:v>
                </c:pt>
                <c:pt idx="19">
                  <c:v>196.27492547848445</c:v>
                </c:pt>
                <c:pt idx="20">
                  <c:v>200.10973107978225</c:v>
                </c:pt>
                <c:pt idx="21">
                  <c:v>224.84172068835989</c:v>
                </c:pt>
                <c:pt idx="22">
                  <c:v>228.59737375374044</c:v>
                </c:pt>
                <c:pt idx="23">
                  <c:v>234.78018370202122</c:v>
                </c:pt>
                <c:pt idx="24">
                  <c:v>225.14518399880421</c:v>
                </c:pt>
                <c:pt idx="25">
                  <c:v>216.80064355834148</c:v>
                </c:pt>
                <c:pt idx="26">
                  <c:v>211.6151829611342</c:v>
                </c:pt>
                <c:pt idx="27">
                  <c:v>206.6060598841166</c:v>
                </c:pt>
                <c:pt idx="28">
                  <c:v>200.19529794379179</c:v>
                </c:pt>
                <c:pt idx="29">
                  <c:v>191.11510714944524</c:v>
                </c:pt>
                <c:pt idx="30">
                  <c:v>181.44862806420156</c:v>
                </c:pt>
                <c:pt idx="31">
                  <c:v>187.34488146943667</c:v>
                </c:pt>
                <c:pt idx="32">
                  <c:v>179.45903977386877</c:v>
                </c:pt>
              </c:numCache>
            </c:numRef>
          </c:val>
          <c:smooth val="0"/>
          <c:extLst>
            <c:ext xmlns:c16="http://schemas.microsoft.com/office/drawing/2014/chart" uri="{C3380CC4-5D6E-409C-BE32-E72D297353CC}">
              <c16:uniqueId val="{0000003E-8FFB-4036-9C9F-5537A86DFCEB}"/>
            </c:ext>
          </c:extLst>
        </c:ser>
        <c:ser>
          <c:idx val="6"/>
          <c:order val="5"/>
          <c:tx>
            <c:strRef>
              <c:f>'3.Allocated_CO2-Sector'!$T$147</c:f>
              <c:strCache>
                <c:ptCount val="1"/>
                <c:pt idx="0">
                  <c:v>家庭部門</c:v>
                </c:pt>
              </c:strCache>
            </c:strRef>
          </c:tx>
          <c:spPr>
            <a:ln w="19050">
              <a:solidFill>
                <a:srgbClr val="3D96AE"/>
              </a:solidFill>
            </a:ln>
          </c:spPr>
          <c:marker>
            <c:symbol val="x"/>
            <c:size val="7"/>
            <c:spPr>
              <a:noFill/>
            </c:spPr>
          </c:marker>
          <c:dLbls>
            <c:dLbl>
              <c:idx val="0"/>
              <c:layout>
                <c:manualLayout>
                  <c:x val="-1.9005778098550405E-2"/>
                  <c:y val="1.657279085108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5158020770967352E-2"/>
                  <c:y val="2.155515917986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5-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5-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5-53F2-40E3-A6E7-40966C56D17E}"/>
                </c:ext>
              </c:extLst>
            </c:dLbl>
            <c:dLbl>
              <c:idx val="31"/>
              <c:layout>
                <c:manualLayout>
                  <c:x val="-2.4015091122617474E-2"/>
                  <c:y val="1.9076599220526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9-4CBD-9AE7-837008FEFDD3}"/>
                </c:ext>
              </c:extLst>
            </c:dLbl>
            <c:dLbl>
              <c:idx val="32"/>
              <c:layout>
                <c:manualLayout>
                  <c:x val="3.7146806045764189E-2"/>
                  <c:y val="-5.154781218426556E-2"/>
                </c:manualLayout>
              </c:layout>
              <c:numFmt formatCode="###&quot; 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5E-4E22-A98B-16BC99A4C486}"/>
                </c:ext>
              </c:extLst>
            </c:dLbl>
            <c:numFmt formatCode="#,##0_);[Red]\(#,##0\)" sourceLinked="0"/>
            <c:spPr>
              <a:noFill/>
              <a:ln>
                <a:noFill/>
              </a:ln>
              <a:effectLst/>
            </c:spPr>
            <c:txPr>
              <a:bodyPr wrap="square" lIns="38100" tIns="19050" rIns="38100" bIns="19050" anchor="ctr">
                <a:spAutoFit/>
              </a:bodyPr>
              <a:lstStyle/>
              <a:p>
                <a:pPr>
                  <a:defRPr sz="1000">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'3.Allocated_CO2-Sector'!$AA$147:$BG$147</c:f>
              <c:numCache>
                <c:formatCode>#,##0_ </c:formatCode>
                <c:ptCount val="33"/>
                <c:pt idx="0">
                  <c:v>126.15174258341115</c:v>
                </c:pt>
                <c:pt idx="1">
                  <c:v>128.43758067007565</c:v>
                </c:pt>
                <c:pt idx="2">
                  <c:v>134.62234525946579</c:v>
                </c:pt>
                <c:pt idx="3">
                  <c:v>134.72098131344993</c:v>
                </c:pt>
                <c:pt idx="4">
                  <c:v>142.93161918904286</c:v>
                </c:pt>
                <c:pt idx="5">
                  <c:v>145.16305713198636</c:v>
                </c:pt>
                <c:pt idx="6">
                  <c:v>147.63881783694819</c:v>
                </c:pt>
                <c:pt idx="7">
                  <c:v>143.15321353527384</c:v>
                </c:pt>
                <c:pt idx="8">
                  <c:v>141.49884091493772</c:v>
                </c:pt>
                <c:pt idx="9">
                  <c:v>148.71279378196104</c:v>
                </c:pt>
                <c:pt idx="10">
                  <c:v>151.95020357509185</c:v>
                </c:pt>
                <c:pt idx="11">
                  <c:v>149.59106763290993</c:v>
                </c:pt>
                <c:pt idx="12">
                  <c:v>159.29257982085289</c:v>
                </c:pt>
                <c:pt idx="13">
                  <c:v>160.9725288880885</c:v>
                </c:pt>
                <c:pt idx="14">
                  <c:v>161.43372140437035</c:v>
                </c:pt>
                <c:pt idx="15">
                  <c:v>165.37549375977321</c:v>
                </c:pt>
                <c:pt idx="16">
                  <c:v>157.15083002045515</c:v>
                </c:pt>
                <c:pt idx="17">
                  <c:v>168.9279752272987</c:v>
                </c:pt>
                <c:pt idx="18">
                  <c:v>163.73330722966605</c:v>
                </c:pt>
                <c:pt idx="19">
                  <c:v>159.55207530710376</c:v>
                </c:pt>
                <c:pt idx="20">
                  <c:v>176.01786823834703</c:v>
                </c:pt>
                <c:pt idx="21">
                  <c:v>188.3602157529038</c:v>
                </c:pt>
                <c:pt idx="22">
                  <c:v>208.06864797341703</c:v>
                </c:pt>
                <c:pt idx="23">
                  <c:v>209.48759229759293</c:v>
                </c:pt>
                <c:pt idx="24">
                  <c:v>197.76526045343462</c:v>
                </c:pt>
                <c:pt idx="25">
                  <c:v>186.54729193404791</c:v>
                </c:pt>
                <c:pt idx="26">
                  <c:v>180.65613000084457</c:v>
                </c:pt>
                <c:pt idx="27">
                  <c:v>184.70747980663123</c:v>
                </c:pt>
                <c:pt idx="28">
                  <c:v>160.25098551241706</c:v>
                </c:pt>
                <c:pt idx="29">
                  <c:v>157.28802650680848</c:v>
                </c:pt>
                <c:pt idx="30">
                  <c:v>167.91660867306797</c:v>
                </c:pt>
                <c:pt idx="31">
                  <c:v>160.29393225102206</c:v>
                </c:pt>
                <c:pt idx="32">
                  <c:v>158.11198048972858</c:v>
                </c:pt>
              </c:numCache>
            </c:numRef>
          </c:val>
          <c:smooth val="0"/>
          <c:extLst>
            <c:ext xmlns:c16="http://schemas.microsoft.com/office/drawing/2014/chart" uri="{C3380CC4-5D6E-409C-BE32-E72D297353CC}">
              <c16:uniqueId val="{00000046-8FFB-4036-9C9F-5537A86DFCEB}"/>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532975733327311E-2"/>
                  <c:y val="1.3756063096393838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2.4676980076053227E-2"/>
                  <c:y val="-2.3208284459088083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E-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8-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7-53F2-40E3-A6E7-40966C56D17E}"/>
                </c:ext>
              </c:extLst>
            </c:dLbl>
            <c:dLbl>
              <c:idx val="31"/>
              <c:layout>
                <c:manualLayout>
                  <c:x val="-2.4752546831266615E-2"/>
                  <c:y val="-2.2750795594892983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9-4CBD-9AE7-837008FEFDD3}"/>
                </c:ext>
              </c:extLst>
            </c:dLbl>
            <c:dLbl>
              <c:idx val="32"/>
              <c:layout>
                <c:manualLayout>
                  <c:x val="3.3162544499473333E-2"/>
                  <c:y val="-5.7304066004564044E-2"/>
                </c:manualLayout>
              </c:layout>
              <c:numFmt formatCode="###.0&quot; 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5E-4E22-A98B-16BC99A4C486}"/>
                </c:ext>
              </c:extLst>
            </c:dLbl>
            <c:numFmt formatCode="#,##0_);[Red]\(#,##0\)"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'3.Allocated_CO2-Sector'!$AA$148:$BG$148</c:f>
              <c:numCache>
                <c:formatCode>#,##0.0_ </c:formatCode>
                <c:ptCount val="33"/>
                <c:pt idx="0">
                  <c:v>65.196323143276459</c:v>
                </c:pt>
                <c:pt idx="1">
                  <c:v>66.504092305815263</c:v>
                </c:pt>
                <c:pt idx="2">
                  <c:v>66.491195503071211</c:v>
                </c:pt>
                <c:pt idx="3">
                  <c:v>65.206604272042711</c:v>
                </c:pt>
                <c:pt idx="4">
                  <c:v>66.914673664794918</c:v>
                </c:pt>
                <c:pt idx="5">
                  <c:v>67.217368352101829</c:v>
                </c:pt>
                <c:pt idx="6">
                  <c:v>67.812530773379407</c:v>
                </c:pt>
                <c:pt idx="7">
                  <c:v>65.340795303443798</c:v>
                </c:pt>
                <c:pt idx="8">
                  <c:v>59.281526422960596</c:v>
                </c:pt>
                <c:pt idx="9">
                  <c:v>59.655920434108538</c:v>
                </c:pt>
                <c:pt idx="10">
                  <c:v>60.154895210494253</c:v>
                </c:pt>
                <c:pt idx="11">
                  <c:v>58.863110648753761</c:v>
                </c:pt>
                <c:pt idx="12">
                  <c:v>56.52287381523368</c:v>
                </c:pt>
                <c:pt idx="13">
                  <c:v>55.902237976626047</c:v>
                </c:pt>
                <c:pt idx="14">
                  <c:v>55.904276289894995</c:v>
                </c:pt>
                <c:pt idx="15">
                  <c:v>56.970740081467312</c:v>
                </c:pt>
                <c:pt idx="16">
                  <c:v>57.283155380522224</c:v>
                </c:pt>
                <c:pt idx="17">
                  <c:v>56.466742968828399</c:v>
                </c:pt>
                <c:pt idx="18">
                  <c:v>52.108854452946929</c:v>
                </c:pt>
                <c:pt idx="19">
                  <c:v>46.65160873946062</c:v>
                </c:pt>
                <c:pt idx="20">
                  <c:v>47.672879069099629</c:v>
                </c:pt>
                <c:pt idx="21">
                  <c:v>47.39415078440679</c:v>
                </c:pt>
                <c:pt idx="22">
                  <c:v>47.523510632684733</c:v>
                </c:pt>
                <c:pt idx="23">
                  <c:v>49.26685577742645</c:v>
                </c:pt>
                <c:pt idx="24">
                  <c:v>48.677280068889303</c:v>
                </c:pt>
                <c:pt idx="25">
                  <c:v>47.1978214187166</c:v>
                </c:pt>
                <c:pt idx="26">
                  <c:v>46.789742690285486</c:v>
                </c:pt>
                <c:pt idx="27">
                  <c:v>47.532840888815421</c:v>
                </c:pt>
                <c:pt idx="28">
                  <c:v>46.823517707337771</c:v>
                </c:pt>
                <c:pt idx="29">
                  <c:v>45.187573366860597</c:v>
                </c:pt>
                <c:pt idx="30">
                  <c:v>42.256012007664935</c:v>
                </c:pt>
                <c:pt idx="31">
                  <c:v>43.710553350630882</c:v>
                </c:pt>
                <c:pt idx="32">
                  <c:v>40.884419613312502</c:v>
                </c:pt>
              </c:numCache>
            </c:numRef>
          </c:val>
          <c:smooth val="0"/>
          <c:extLst>
            <c:ext xmlns:c16="http://schemas.microsoft.com/office/drawing/2014/chart" uri="{C3380CC4-5D6E-409C-BE32-E72D297353CC}">
              <c16:uniqueId val="{0000004F-8FFB-4036-9C9F-5537A86DFCEB}"/>
            </c:ext>
          </c:extLst>
        </c:ser>
        <c:ser>
          <c:idx val="9"/>
          <c:order val="7"/>
          <c:tx>
            <c:strRef>
              <c:f>'3.Allocated_CO2-Sector'!$T$149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23"/>
              <c:layout>
                <c:manualLayout>
                  <c:x val="-5.0770119712562768E-2"/>
                  <c:y val="1.6928063027544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31"/>
              <c:layout>
                <c:manualLayout>
                  <c:x val="1.1671595671406453E-2"/>
                  <c:y val="1.936526250193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9-4CBD-9AE7-837008FEFDD3}"/>
                </c:ext>
              </c:extLst>
            </c:dLbl>
            <c:dLbl>
              <c:idx val="32"/>
              <c:layout>
                <c:manualLayout>
                  <c:x val="3.5838587102760867E-2"/>
                  <c:y val="4.4573258643520706E-5"/>
                </c:manualLayout>
              </c:layout>
              <c:numFmt formatCode="###.0&quot; 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5E-4E22-A98B-16BC99A4C486}"/>
                </c:ext>
              </c:extLst>
            </c:dLbl>
            <c:numFmt formatCode="#,##0.0_ "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'3.Allocated_CO2-Sector'!$AA$149:$BG$149</c:f>
              <c:numCache>
                <c:formatCode>#,##0.0_ </c:formatCode>
                <c:ptCount val="33"/>
                <c:pt idx="0">
                  <c:v>23.733741615913473</c:v>
                </c:pt>
                <c:pt idx="1">
                  <c:v>23.905539656478865</c:v>
                </c:pt>
                <c:pt idx="2">
                  <c:v>25.733613026581146</c:v>
                </c:pt>
                <c:pt idx="3">
                  <c:v>24.825049493178803</c:v>
                </c:pt>
                <c:pt idx="4">
                  <c:v>28.443121329943569</c:v>
                </c:pt>
                <c:pt idx="5">
                  <c:v>28.971630345248823</c:v>
                </c:pt>
                <c:pt idx="6">
                  <c:v>29.416827947269649</c:v>
                </c:pt>
                <c:pt idx="7">
                  <c:v>31.025759163488694</c:v>
                </c:pt>
                <c:pt idx="8">
                  <c:v>31.204748352109814</c:v>
                </c:pt>
                <c:pt idx="9">
                  <c:v>31.100931039106683</c:v>
                </c:pt>
                <c:pt idx="10">
                  <c:v>32.506223118818262</c:v>
                </c:pt>
                <c:pt idx="11">
                  <c:v>32.186238828240839</c:v>
                </c:pt>
                <c:pt idx="12">
                  <c:v>32.541803138708467</c:v>
                </c:pt>
                <c:pt idx="13">
                  <c:v>33.417553878821465</c:v>
                </c:pt>
                <c:pt idx="14">
                  <c:v>32.741084880483868</c:v>
                </c:pt>
                <c:pt idx="15">
                  <c:v>32.056748771891094</c:v>
                </c:pt>
                <c:pt idx="16">
                  <c:v>30.528047561484186</c:v>
                </c:pt>
                <c:pt idx="17">
                  <c:v>31.121666419777704</c:v>
                </c:pt>
                <c:pt idx="18">
                  <c:v>32.329868513721316</c:v>
                </c:pt>
                <c:pt idx="19">
                  <c:v>28.718830889572491</c:v>
                </c:pt>
                <c:pt idx="20">
                  <c:v>29.460247632983265</c:v>
                </c:pt>
                <c:pt idx="21">
                  <c:v>28.702444205657347</c:v>
                </c:pt>
                <c:pt idx="22">
                  <c:v>30.37943311657526</c:v>
                </c:pt>
                <c:pt idx="23">
                  <c:v>29.908124203550564</c:v>
                </c:pt>
                <c:pt idx="24">
                  <c:v>29.162026759519357</c:v>
                </c:pt>
                <c:pt idx="25">
                  <c:v>29.602463455817073</c:v>
                </c:pt>
                <c:pt idx="26">
                  <c:v>29.779024267968332</c:v>
                </c:pt>
                <c:pt idx="27">
                  <c:v>30.11438054778117</c:v>
                </c:pt>
                <c:pt idx="28">
                  <c:v>30.804114011451805</c:v>
                </c:pt>
                <c:pt idx="29">
                  <c:v>31.330770465125909</c:v>
                </c:pt>
                <c:pt idx="30">
                  <c:v>29.824745381337337</c:v>
                </c:pt>
                <c:pt idx="31">
                  <c:v>30.625789087894638</c:v>
                </c:pt>
                <c:pt idx="32">
                  <c:v>29.59457721018444</c:v>
                </c:pt>
              </c:numCache>
            </c:numRef>
          </c:val>
          <c:smooth val="0"/>
          <c:extLst>
            <c:ext xmlns:c16="http://schemas.microsoft.com/office/drawing/2014/chart" uri="{C3380CC4-5D6E-409C-BE32-E72D297353CC}">
              <c16:uniqueId val="{00000054-8FFB-4036-9C9F-5537A86DFCEB}"/>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23"/>
              <c:layout>
                <c:manualLayout>
                  <c:x val="1.3458139349283251E-2"/>
                  <c:y val="-1.5191017427426094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31"/>
              <c:layout>
                <c:manualLayout>
                  <c:x val="-5.8533320256539866E-2"/>
                  <c:y val="-1.5440630081540355E-2"/>
                </c:manualLayout>
              </c:layout>
              <c:numFmt formatCode="#,##0.0_);[Red]\(#,##0.0\)" sourceLinked="0"/>
              <c:spPr>
                <a:noFill/>
                <a:ln>
                  <a:noFill/>
                </a:ln>
                <a:effectLst/>
              </c:spPr>
              <c:txPr>
                <a:bodyPr wrap="square" lIns="38100" tIns="19050" rIns="38100" bIns="19050" anchor="ctr">
                  <a:spAutoFit/>
                </a:bodyPr>
                <a:lstStyle/>
                <a:p>
                  <a:pPr>
                    <a:defRPr sz="10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9-4CBD-9AE7-837008FEFDD3}"/>
                </c:ext>
              </c:extLst>
            </c:dLbl>
            <c:dLbl>
              <c:idx val="32"/>
              <c:layout>
                <c:manualLayout>
                  <c:x val="4.1095919118355875E-2"/>
                  <c:y val="2.29304484915956E-2"/>
                </c:manualLayout>
              </c:layout>
              <c:numFmt formatCode="###.0&quot; 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5E-4E22-A98B-16BC99A4C486}"/>
                </c:ext>
              </c:extLst>
            </c:dLbl>
            <c:numFmt formatCode="##&quot;Mt&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'3.Allocated_CO2-Sector'!$AA$150:$BG$150</c:f>
              <c:numCache>
                <c:formatCode>#,##0.0_ </c:formatCode>
                <c:ptCount val="33"/>
                <c:pt idx="0">
                  <c:v>6.3715343480808597</c:v>
                </c:pt>
                <c:pt idx="1">
                  <c:v>6.1607669336914821</c:v>
                </c:pt>
                <c:pt idx="2">
                  <c:v>5.8392100165558034</c:v>
                </c:pt>
                <c:pt idx="3">
                  <c:v>5.6300023919065199</c:v>
                </c:pt>
                <c:pt idx="4">
                  <c:v>5.4168952201332141</c:v>
                </c:pt>
                <c:pt idx="5">
                  <c:v>5.5888407803910392</c:v>
                </c:pt>
                <c:pt idx="6">
                  <c:v>5.6861092791626797</c:v>
                </c:pt>
                <c:pt idx="7">
                  <c:v>5.5424721710607692</c:v>
                </c:pt>
                <c:pt idx="8">
                  <c:v>5.1346721486163043</c:v>
                </c:pt>
                <c:pt idx="9">
                  <c:v>5.1690394563718076</c:v>
                </c:pt>
                <c:pt idx="10">
                  <c:v>5.2317246432020079</c:v>
                </c:pt>
                <c:pt idx="11">
                  <c:v>4.7491449077872332</c:v>
                </c:pt>
                <c:pt idx="12">
                  <c:v>4.4876612703732537</c:v>
                </c:pt>
                <c:pt idx="13">
                  <c:v>4.2857651213576036</c:v>
                </c:pt>
                <c:pt idx="14">
                  <c:v>4.1304149170828897</c:v>
                </c:pt>
                <c:pt idx="15">
                  <c:v>4.0356274646511956</c:v>
                </c:pt>
                <c:pt idx="16">
                  <c:v>3.9553036001896817</c:v>
                </c:pt>
                <c:pt idx="17">
                  <c:v>3.9642397357065997</c:v>
                </c:pt>
                <c:pt idx="18">
                  <c:v>3.5472788133393007</c:v>
                </c:pt>
                <c:pt idx="19">
                  <c:v>3.2367499595579985</c:v>
                </c:pt>
                <c:pt idx="20">
                  <c:v>3.1493724768172022</c:v>
                </c:pt>
                <c:pt idx="21">
                  <c:v>3.0559883703791249</c:v>
                </c:pt>
                <c:pt idx="22">
                  <c:v>3.0874158598428805</c:v>
                </c:pt>
                <c:pt idx="23">
                  <c:v>3.0610218118896819</c:v>
                </c:pt>
                <c:pt idx="24">
                  <c:v>2.9637443142342623</c:v>
                </c:pt>
                <c:pt idx="25">
                  <c:v>2.7845118010728029</c:v>
                </c:pt>
                <c:pt idx="26">
                  <c:v>2.708206122000659</c:v>
                </c:pt>
                <c:pt idx="27">
                  <c:v>2.5775559829647499</c:v>
                </c:pt>
                <c:pt idx="28">
                  <c:v>2.5386699157343373</c:v>
                </c:pt>
                <c:pt idx="29">
                  <c:v>2.4397650291082953</c:v>
                </c:pt>
                <c:pt idx="30">
                  <c:v>2.3837779705338025</c:v>
                </c:pt>
                <c:pt idx="31">
                  <c:v>2.2637271003252888</c:v>
                </c:pt>
                <c:pt idx="32">
                  <c:v>2.1495952834753629</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1690920315670037"/>
                  <c:y val="0.33356579074883791"/>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304795353133337E-2"/>
                      <c:h val="3.3555876511140934E-2"/>
                    </c:manualLayout>
                  </c15:layout>
                  <c15:dlblFieldTable/>
                  <c15:showDataLabelsRange val="0"/>
                </c:ext>
                <c:ext xmlns:c16="http://schemas.microsoft.com/office/drawing/2014/chart" uri="{C3380CC4-5D6E-409C-BE32-E72D297353CC}">
                  <c16:uniqueId val="{0000005A-8FFB-4036-9C9F-5537A86DFCEB}"/>
                </c:ext>
              </c:extLst>
            </c:dLbl>
            <c:dLbl>
              <c:idx val="1"/>
              <c:layout>
                <c:manualLayout>
                  <c:x val="0.68458065130280088"/>
                  <c:y val="-7.3346468910566523E-2"/>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6942382597577361E-2"/>
                      <c:h val="3.3555876511140934E-2"/>
                    </c:manualLayout>
                  </c15:layout>
                  <c15:dlblFieldTable/>
                  <c15:showDataLabelsRange val="0"/>
                </c:ext>
                <c:ext xmlns:c16="http://schemas.microsoft.com/office/drawing/2014/chart" uri="{C3380CC4-5D6E-409C-BE32-E72D297353CC}">
                  <c16:uniqueId val="{0000005B-8FFB-4036-9C9F-5537A86DFCEB}"/>
                </c:ext>
              </c:extLst>
            </c:dLbl>
            <c:dLbl>
              <c:idx val="2"/>
              <c:layout>
                <c:manualLayout>
                  <c:x val="0.67954651138873956"/>
                  <c:y val="0.22126775853828842"/>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879625858466896E-2"/>
                      <c:h val="3.3555876511140934E-2"/>
                    </c:manualLayout>
                  </c15:layout>
                  <c15:dlblFieldTable/>
                  <c15:showDataLabelsRange val="0"/>
                </c:ext>
                <c:ext xmlns:c16="http://schemas.microsoft.com/office/drawing/2014/chart" uri="{C3380CC4-5D6E-409C-BE32-E72D297353CC}">
                  <c16:uniqueId val="{0000005C-8FFB-4036-9C9F-5537A86DFCEB}"/>
                </c:ext>
              </c:extLst>
            </c:dLbl>
            <c:dLbl>
              <c:idx val="3"/>
              <c:layout>
                <c:manualLayout>
                  <c:x val="0.66188715104921025"/>
                  <c:y val="0.16293197478125912"/>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7100036666171786E-2"/>
                      <c:h val="3.9105983007317907E-2"/>
                    </c:manualLayout>
                  </c15:layout>
                  <c15:dlblFieldTable/>
                  <c15:showDataLabelsRange val="0"/>
                </c:ext>
                <c:ext xmlns:c16="http://schemas.microsoft.com/office/drawing/2014/chart" uri="{C3380CC4-5D6E-409C-BE32-E72D297353CC}">
                  <c16:uniqueId val="{0000005D-8FFB-4036-9C9F-5537A86DFCEB}"/>
                </c:ext>
              </c:extLst>
            </c:dLbl>
            <c:dLbl>
              <c:idx val="4"/>
              <c:layout>
                <c:manualLayout>
                  <c:x val="0.63938155701491217"/>
                  <c:y val="0.28925266021061019"/>
                </c:manualLayout>
              </c:layout>
              <c:tx>
                <c:rich>
                  <a:bodyPr vertOverflow="overflow" horzOverflow="overflow" wrap="square" lIns="38100" tIns="19050" rIns="38100" bIns="19050" anchor="ctr">
                    <a:no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118222168762411E-2"/>
                      <c:h val="3.2011087427789416E-2"/>
                    </c:manualLayout>
                  </c15:layout>
                  <c15:dlblFieldTable/>
                  <c15:showDataLabelsRange val="0"/>
                </c:ext>
                <c:ext xmlns:c16="http://schemas.microsoft.com/office/drawing/2014/chart" uri="{C3380CC4-5D6E-409C-BE32-E72D297353CC}">
                  <c16:uniqueId val="{0000005E-8FFB-4036-9C9F-5537A86DFCEB}"/>
                </c:ext>
              </c:extLst>
            </c:dLbl>
            <c:dLbl>
              <c:idx val="5"/>
              <c:layout>
                <c:manualLayout>
                  <c:x val="0.62394534016865455"/>
                  <c:y val="0.35113122158306065"/>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8939208492312554E-2"/>
                      <c:h val="3.1872356682253376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60691269564908201"/>
                  <c:y val="0.46894229263499837"/>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650088137767257E-2"/>
                      <c:h val="3.7504470411350826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9672224577079214"/>
                  <c:y val="0.50813749160312272"/>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'3.Allocated_CO2-Sector'!$BG$156:$BG$163</c:f>
              <c:numCache>
                <c:formatCode>#,##0.0%;[Red]\-#,##0.0%</c:formatCode>
                <c:ptCount val="8"/>
                <c:pt idx="0">
                  <c:v>-3.1509461395569427E-2</c:v>
                </c:pt>
                <c:pt idx="1">
                  <c:v>-5.2892725465241264E-2</c:v>
                </c:pt>
                <c:pt idx="2">
                  <c:v>3.9021673911778576E-2</c:v>
                </c:pt>
                <c:pt idx="3">
                  <c:v>-4.209264557278225E-2</c:v>
                </c:pt>
                <c:pt idx="4">
                  <c:v>-1.361219186934981E-2</c:v>
                </c:pt>
                <c:pt idx="5">
                  <c:v>-6.4655638528483439E-2</c:v>
                </c:pt>
                <c:pt idx="6">
                  <c:v>-3.3671356997550861E-2</c:v>
                </c:pt>
                <c:pt idx="7">
                  <c:v>-5.0417657160850227E-2</c:v>
                </c:pt>
              </c:numCache>
            </c:numRef>
          </c:val>
          <c:smooth val="0"/>
          <c:extLst>
            <c:ext xmlns:c16="http://schemas.microsoft.com/office/drawing/2014/chart" uri="{C3380CC4-5D6E-409C-BE32-E72D297353CC}">
              <c16:uniqueId val="{00000063-8FFB-4036-9C9F-5537A86DFCEB}"/>
            </c:ext>
          </c:extLst>
        </c:ser>
        <c:ser>
          <c:idx val="10"/>
          <c:order val="10"/>
          <c:tx>
            <c:strRef>
              <c:f>'2.CO2-Sector'!$T$97</c:f>
              <c:strCache>
                <c:ptCount val="1"/>
                <c:pt idx="0">
                  <c:v>■2013年度比</c:v>
                </c:pt>
              </c:strCache>
            </c:strRef>
          </c:tx>
          <c:spPr>
            <a:ln>
              <a:noFill/>
            </a:ln>
          </c:spPr>
          <c:marker>
            <c:symbol val="none"/>
          </c:marker>
          <c:dLbls>
            <c:dLbl>
              <c:idx val="0"/>
              <c:layout>
                <c:manualLayout>
                  <c:x val="0.72051213436969086"/>
                  <c:y val="3.4427762137434634E-2"/>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70060771848051451"/>
                  <c:y val="-0.40156335273425836"/>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6298830831295E-2"/>
                      <c:h val="3.6651139017756441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8381688177174249"/>
                  <c:y val="-9.9084282567939538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6268110133716251"/>
                  <c:y val="-0.16980373651054942"/>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267265113654E-2"/>
                      <c:h val="4.5982590332720237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64202118461744695"/>
                  <c:y val="-0.10534450595916416"/>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61841440639153988"/>
                  <c:y val="0.15552825382480856"/>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6675291209185837E-2"/>
                      <c:h val="4.2071379085072989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60424138858768428"/>
                  <c:y val="0.4766381804598015"/>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48074094921E-2"/>
                      <c:h val="3.499947705777764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9440804321305574"/>
                  <c:y val="9.2872439658913078E-2"/>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'3.Allocated_CO2-Sector'!$BG$169:$BG$176</c:f>
              <c:numCache>
                <c:formatCode>#,##0.0%;[Red]\-#,##0.0%</c:formatCode>
                <c:ptCount val="8"/>
                <c:pt idx="0">
                  <c:v>-0.20074290031273423</c:v>
                </c:pt>
                <c:pt idx="1">
                  <c:v>-0.23965266189517975</c:v>
                </c:pt>
                <c:pt idx="2">
                  <c:v>-0.1446668726339253</c:v>
                </c:pt>
                <c:pt idx="3">
                  <c:v>-0.23562952824998662</c:v>
                </c:pt>
                <c:pt idx="4">
                  <c:v>-0.24524417529646059</c:v>
                </c:pt>
                <c:pt idx="5">
                  <c:v>-0.17014351802727967</c:v>
                </c:pt>
                <c:pt idx="6">
                  <c:v>-1.0483672972339098E-2</c:v>
                </c:pt>
                <c:pt idx="7">
                  <c:v>-0.29775237957277467</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7">
  <a:schemeClr val="accent4"/>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chart" Target="../charts/chart38.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absolute">
    <xdr:from>
      <xdr:col>72</xdr:col>
      <xdr:colOff>983050</xdr:colOff>
      <xdr:row>42</xdr:row>
      <xdr:rowOff>199543</xdr:rowOff>
    </xdr:from>
    <xdr:to>
      <xdr:col>80</xdr:col>
      <xdr:colOff>982832</xdr:colOff>
      <xdr:row>61</xdr:row>
      <xdr:rowOff>145688</xdr:rowOff>
    </xdr:to>
    <xdr:graphicFrame macro="">
      <xdr:nvGraphicFramePr>
        <xdr:cNvPr id="27" name="G_Share_E">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61</xdr:col>
      <xdr:colOff>377031</xdr:colOff>
      <xdr:row>42</xdr:row>
      <xdr:rowOff>202553</xdr:rowOff>
    </xdr:from>
    <xdr:to>
      <xdr:col>70</xdr:col>
      <xdr:colOff>626150</xdr:colOff>
      <xdr:row>61</xdr:row>
      <xdr:rowOff>144412</xdr:rowOff>
    </xdr:to>
    <xdr:graphicFrame macro="">
      <xdr:nvGraphicFramePr>
        <xdr:cNvPr id="26" name="G_Share_J">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73</xdr:col>
      <xdr:colOff>44586</xdr:colOff>
      <xdr:row>21</xdr:row>
      <xdr:rowOff>147796</xdr:rowOff>
    </xdr:from>
    <xdr:to>
      <xdr:col>81</xdr:col>
      <xdr:colOff>991630</xdr:colOff>
      <xdr:row>40</xdr:row>
      <xdr:rowOff>278310</xdr:rowOff>
    </xdr:to>
    <xdr:graphicFrame macro="">
      <xdr:nvGraphicFramePr>
        <xdr:cNvPr id="35" name="G_Trends_exEnergyCO2_E">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60</xdr:col>
      <xdr:colOff>99884</xdr:colOff>
      <xdr:row>21</xdr:row>
      <xdr:rowOff>165428</xdr:rowOff>
    </xdr:from>
    <xdr:to>
      <xdr:col>71</xdr:col>
      <xdr:colOff>883284</xdr:colOff>
      <xdr:row>40</xdr:row>
      <xdr:rowOff>273640</xdr:rowOff>
    </xdr:to>
    <xdr:graphicFrame macro="">
      <xdr:nvGraphicFramePr>
        <xdr:cNvPr id="21" name="G_Trends_exEnergyCO2_J">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72</xdr:col>
      <xdr:colOff>553247</xdr:colOff>
      <xdr:row>5</xdr:row>
      <xdr:rowOff>190500</xdr:rowOff>
    </xdr:from>
    <xdr:to>
      <xdr:col>81</xdr:col>
      <xdr:colOff>662941</xdr:colOff>
      <xdr:row>19</xdr:row>
      <xdr:rowOff>114021</xdr:rowOff>
    </xdr:to>
    <xdr:graphicFrame macro="">
      <xdr:nvGraphicFramePr>
        <xdr:cNvPr id="25" name="G_Trends_E">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60</xdr:col>
      <xdr:colOff>29892</xdr:colOff>
      <xdr:row>5</xdr:row>
      <xdr:rowOff>1504</xdr:rowOff>
    </xdr:from>
    <xdr:to>
      <xdr:col>71</xdr:col>
      <xdr:colOff>380999</xdr:colOff>
      <xdr:row>18</xdr:row>
      <xdr:rowOff>228192</xdr:rowOff>
    </xdr:to>
    <xdr:graphicFrame macro="">
      <xdr:nvGraphicFramePr>
        <xdr:cNvPr id="9" name="G_Trends_J">
          <a:extLst>
            <a:ext uri="{FF2B5EF4-FFF2-40B4-BE49-F238E27FC236}">
              <a16:creationId xmlns:a16="http://schemas.microsoft.com/office/drawing/2014/main" id="{C73D3F6C-A0A1-4E95-8AA9-8553F9D50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0.08978</cdr:x>
      <cdr:y>0.91901</cdr:y>
    </cdr:from>
    <cdr:to>
      <cdr:x>0.71698</cdr:x>
      <cdr:y>0.95708</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860857" y="5980211"/>
          <a:ext cx="6014141" cy="24773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0.00905</cdr:x>
      <cdr:y>0.29947</cdr:y>
    </cdr:from>
    <cdr:to>
      <cdr:x>0.0393</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49125" y="3116268"/>
          <a:ext cx="2565314" cy="292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latin typeface=" calibli 本文"/>
            </a:rPr>
            <a:t>CO</a:t>
          </a:r>
          <a:r>
            <a:rPr lang="en-US" altLang="ja-JP" sz="1200" baseline="-25000">
              <a:latin typeface=" calibli 本文"/>
            </a:rPr>
            <a:t>2</a:t>
          </a:r>
          <a:r>
            <a:rPr lang="ja-JP" altLang="en-US" sz="1200"/>
            <a:t>］</a:t>
          </a:r>
        </a:p>
      </cdr:txBody>
    </cdr:sp>
  </cdr:relSizeAnchor>
  <cdr:relSizeAnchor xmlns:cdr="http://schemas.openxmlformats.org/drawingml/2006/chartDrawing">
    <cdr:from>
      <cdr:x>0.16031</cdr:x>
      <cdr:y>0.29738</cdr:y>
    </cdr:from>
    <cdr:to>
      <cdr:x>0.33723</cdr:x>
      <cdr:y>0.33794</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532836" y="1971675"/>
          <a:ext cx="1691657" cy="2689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0.38176</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638015" y="4357648"/>
          <a:ext cx="2012301" cy="42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0.44638</cdr:x>
      <cdr:y>0.73108</cdr:y>
    </cdr:from>
    <cdr:to>
      <cdr:x>0.53288</cdr:x>
      <cdr:y>0.76962</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300314" y="4747708"/>
          <a:ext cx="833316" cy="2502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0.22369</cdr:x>
      <cdr:y>0.18696</cdr:y>
    </cdr:from>
    <cdr:to>
      <cdr:x>0.53056</cdr:x>
      <cdr:y>0.22778</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151601" y="1210237"/>
          <a:ext cx="2951631" cy="2642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（発電所、製油所等）</a:t>
          </a:r>
        </a:p>
      </cdr:txBody>
    </cdr:sp>
  </cdr:relSizeAnchor>
  <cdr:relSizeAnchor xmlns:cdr="http://schemas.openxmlformats.org/drawingml/2006/chartDrawing">
    <cdr:from>
      <cdr:x>0.2506</cdr:x>
      <cdr:y>0.80389</cdr:y>
    </cdr:from>
    <cdr:to>
      <cdr:x>0.3759</cdr:x>
      <cdr:y>0.84495</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96162" y="5329971"/>
          <a:ext cx="1198125" cy="2722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0.13603</cdr:x>
      <cdr:y>0.76945</cdr:y>
    </cdr:from>
    <cdr:to>
      <cdr:x>0.38198</cdr:x>
      <cdr:y>0.8074</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95585" y="5431470"/>
          <a:ext cx="2161721" cy="2678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0.8219</cdr:x>
      <cdr:y>0.15892</cdr:y>
    </cdr:from>
    <cdr:to>
      <cdr:x>0.94783</cdr:x>
      <cdr:y>0.21915</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858458" y="1024906"/>
          <a:ext cx="1204055" cy="38844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aseline="0">
              <a:solidFill>
                <a:schemeClr val="bg2">
                  <a:lumMod val="10000"/>
                </a:schemeClr>
              </a:solidFill>
              <a:latin typeface="Calibri" panose="020F0502020204030204" pitchFamily="34" charset="0"/>
              <a:ea typeface="ＭＳ Ｐゴシック" panose="020B0600070205080204" pitchFamily="50" charset="-128"/>
            </a:rPr>
            <a:t>　</a:t>
          </a:r>
          <a:r>
            <a:rPr kumimoji="1" lang="en-US" altLang="ja-JP" sz="1100" baseline="0">
              <a:solidFill>
                <a:schemeClr val="bg2">
                  <a:lumMod val="10000"/>
                </a:schemeClr>
              </a:solidFill>
              <a:latin typeface="ＭＳ Ｐゴシック" panose="020B0600070205080204" pitchFamily="50" charset="-128"/>
              <a:ea typeface="ＭＳ Ｐゴシック" panose="020B0600070205080204" pitchFamily="50" charset="-128"/>
            </a:rPr>
            <a:t>&lt;</a:t>
          </a:r>
          <a:r>
            <a:rPr kumimoji="1" lang="en-US" altLang="ja-JP" sz="1100" baseline="0">
              <a:solidFill>
                <a:schemeClr val="tx1"/>
              </a:solidFill>
              <a:effectLst/>
              <a:latin typeface="Calibri" panose="020F0502020204030204" pitchFamily="34" charset="0"/>
              <a:ea typeface="ＭＳ Ｐゴシック" panose="020B0600070205080204" pitchFamily="50" charset="-128"/>
              <a:cs typeface="+mn-cs"/>
            </a:rPr>
            <a:t>2013</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en-US" altLang="ja-JP" sz="1100" baseline="0">
              <a:solidFill>
                <a:schemeClr val="tx1"/>
              </a:solidFill>
              <a:effectLst/>
              <a:latin typeface="ＭＳ Ｐゴシック" panose="020B0600070205080204" pitchFamily="50" charset="-128"/>
              <a:ea typeface="ＭＳ Ｐゴシック" panose="020B0600070205080204" pitchFamily="50" charset="-128"/>
              <a:cs typeface="+mn-cs"/>
            </a:rPr>
            <a:t>&gt;</a:t>
          </a:r>
        </a:p>
        <a:p xmlns:a="http://schemas.openxmlformats.org/drawingml/2006/main">
          <a:pPr algn="ct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　（</a:t>
          </a:r>
          <a:r>
            <a:rPr kumimoji="1" lang="ja-JP" altLang="en-US" sz="1100" baseline="0">
              <a:solidFill>
                <a:schemeClr val="tx1"/>
              </a:solidFill>
              <a:effectLst/>
              <a:latin typeface="Calibri" panose="020F0502020204030204" pitchFamily="34" charset="0"/>
              <a:ea typeface="ＭＳ Ｐゴシック" panose="020B0600070205080204" pitchFamily="50" charset="-128"/>
              <a:cs typeface="+mn-cs"/>
            </a:rPr>
            <a:t>前</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ja-JP" altLang="ja-JP" sz="1050" baseline="0">
              <a:solidFill>
                <a:schemeClr val="tx1"/>
              </a:solidFill>
              <a:effectLst/>
              <a:latin typeface="Calibri" panose="020F0502020204030204" pitchFamily="34" charset="0"/>
              <a:ea typeface="ＭＳ Ｐゴシック" panose="020B0600070205080204" pitchFamily="50" charset="-128"/>
              <a:cs typeface="+mn-cs"/>
            </a:rPr>
            <a:t>　</a:t>
          </a:r>
          <a:endParaRPr lang="ja-JP" altLang="ja-JP" sz="1050" baseline="0">
            <a:effectLst/>
            <a:latin typeface="Calibri" panose="020F0502020204030204" pitchFamily="34" charset="0"/>
            <a:ea typeface="ＭＳ Ｐゴシック" panose="020B0600070205080204" pitchFamily="50" charset="-128"/>
          </a:endParaRPr>
        </a:p>
      </cdr:txBody>
    </cdr:sp>
  </cdr:relSizeAnchor>
  <cdr:relSizeAnchor xmlns:cdr="http://schemas.openxmlformats.org/drawingml/2006/chartDrawing">
    <cdr:from>
      <cdr:x>0.35675</cdr:x>
      <cdr:y>0.80824</cdr:y>
    </cdr:from>
    <cdr:to>
      <cdr:x>0.5005</cdr:x>
      <cdr:y>0.84206</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436835" y="5248806"/>
          <a:ext cx="1384846" cy="219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latin typeface="ＭＳ Ｐゴシック" panose="020B0600070205080204" pitchFamily="50" charset="-128"/>
              <a:ea typeface="ＭＳ Ｐゴシック" panose="020B0600070205080204" pitchFamily="50" charset="-128"/>
            </a:rPr>
            <a:t>その他</a:t>
          </a:r>
          <a:r>
            <a:rPr lang="ja-JP" altLang="en-US" sz="1000">
              <a:solidFill>
                <a:srgbClr val="4A452A"/>
              </a:solidFill>
              <a:latin typeface="ＭＳ Ｐゴシック" panose="020B0600070205080204" pitchFamily="50" charset="-128"/>
              <a:ea typeface="ＭＳ Ｐゴシック" panose="020B0600070205080204" pitchFamily="50" charset="-128"/>
            </a:rPr>
            <a:t>（間接</a:t>
          </a:r>
          <a:r>
            <a:rPr lang="en-US" altLang="ja-JP" sz="10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CO</a:t>
          </a:r>
          <a:r>
            <a:rPr lang="en-US" altLang="ja-JP" sz="8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2</a:t>
          </a:r>
          <a:r>
            <a:rPr lang="ja-JP" altLang="en-US" sz="1000">
              <a:solidFill>
                <a:srgbClr val="4A452A"/>
              </a:solidFill>
              <a:latin typeface="ＭＳ Ｐゴシック" panose="020B0600070205080204" pitchFamily="50" charset="-128"/>
              <a:ea typeface="ＭＳ Ｐゴシック" panose="020B0600070205080204" pitchFamily="50" charset="-128"/>
            </a:rPr>
            <a:t>等）</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78</xdr:col>
      <xdr:colOff>76303</xdr:colOff>
      <xdr:row>6</xdr:row>
      <xdr:rowOff>87516</xdr:rowOff>
    </xdr:from>
    <xdr:to>
      <xdr:col>92</xdr:col>
      <xdr:colOff>2028</xdr:colOff>
      <xdr:row>40</xdr:row>
      <xdr:rowOff>43017</xdr:rowOff>
    </xdr:to>
    <xdr:graphicFrame macro="">
      <xdr:nvGraphicFramePr>
        <xdr:cNvPr id="5" name="G_E">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62</xdr:col>
      <xdr:colOff>99780</xdr:colOff>
      <xdr:row>6</xdr:row>
      <xdr:rowOff>17873</xdr:rowOff>
    </xdr:from>
    <xdr:to>
      <xdr:col>76</xdr:col>
      <xdr:colOff>147215</xdr:colOff>
      <xdr:row>39</xdr:row>
      <xdr:rowOff>156724</xdr:rowOff>
    </xdr:to>
    <xdr:graphicFrame macro="">
      <xdr:nvGraphicFramePr>
        <xdr:cNvPr id="4" name="G_J">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0.11079</cdr:x>
      <cdr:y>0.91395</cdr:y>
    </cdr:from>
    <cdr:to>
      <cdr:x>0.72971</cdr:x>
      <cdr:y>0.94771</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60252" y="6037173"/>
          <a:ext cx="5923017" cy="22300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a:p xmlns:a="http://schemas.openxmlformats.org/drawingml/2006/main">
          <a:pPr algn="ctr"/>
          <a:endParaRPr lang="ja-JP" altLang="en-US" sz="1400"/>
        </a:p>
      </cdr:txBody>
    </cdr:sp>
  </cdr:relSizeAnchor>
  <cdr:relSizeAnchor xmlns:cdr="http://schemas.openxmlformats.org/drawingml/2006/chartDrawing">
    <cdr:from>
      <cdr:x>0.20641</cdr:x>
      <cdr:y>0.17634</cdr:y>
    </cdr:from>
    <cdr:to>
      <cdr:x>0.4995</cdr:x>
      <cdr:y>0.2286</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971402" y="1177945"/>
          <a:ext cx="2799314" cy="3490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(Factories, etc.)</a:t>
          </a:r>
        </a:p>
      </cdr:txBody>
    </cdr:sp>
  </cdr:relSizeAnchor>
  <cdr:relSizeAnchor xmlns:cdr="http://schemas.openxmlformats.org/drawingml/2006/chartDrawing">
    <cdr:from>
      <cdr:x>0.18061</cdr:x>
      <cdr:y>0.46704</cdr:y>
    </cdr:from>
    <cdr:to>
      <cdr:x>0.46818</cdr:x>
      <cdr:y>0.52544</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724249" y="3127112"/>
          <a:ext cx="2745443" cy="3910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(Cars, 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0.19242</cdr:x>
      <cdr:y>0.53653</cdr:y>
    </cdr:from>
    <cdr:to>
      <cdr:x>0.39298</cdr:x>
      <cdr:y>0.61389</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837844" y="3584047"/>
          <a:ext cx="1915540" cy="5167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1500"/>
            </a:lnSpc>
          </a:pPr>
          <a:r>
            <a:rPr kumimoji="1" lang="en-US" altLang="ja-JP" sz="1100">
              <a:solidFill>
                <a:srgbClr val="666699"/>
              </a:solidFill>
            </a:rPr>
            <a:t>Commercial  and Other </a:t>
          </a:r>
        </a:p>
        <a:p xmlns:a="http://schemas.openxmlformats.org/drawingml/2006/main">
          <a:pPr algn="l">
            <a:lnSpc>
              <a:spcPts val="1500"/>
            </a:lnSpc>
          </a:pPr>
          <a:r>
            <a:rPr kumimoji="1" lang="en-US" altLang="ja-JP" sz="1100">
              <a:solidFill>
                <a:srgbClr val="666699"/>
              </a:solidFill>
            </a:rPr>
            <a:t>(Commerce, service,</a:t>
          </a:r>
        </a:p>
        <a:p xmlns:a="http://schemas.openxmlformats.org/drawingml/2006/main">
          <a:pPr algn="l">
            <a:lnSpc>
              <a:spcPts val="1500"/>
            </a:lnSpc>
          </a:pPr>
          <a:r>
            <a:rPr kumimoji="1" lang="en-US" altLang="ja-JP" sz="1100">
              <a:solidFill>
                <a:srgbClr val="666699"/>
              </a:solidFill>
            </a:rPr>
            <a:t> office, 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0.49905</cdr:x>
      <cdr:y>0.61867</cdr:y>
    </cdr:from>
    <cdr:to>
      <cdr:x>0.67951</cdr:x>
      <cdr:y>0.65966</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775304" y="4112957"/>
          <a:ext cx="1726792" cy="2725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0.15016</cdr:x>
      <cdr:y>0.65424</cdr:y>
    </cdr:from>
    <cdr:to>
      <cdr:x>0.55131</cdr:x>
      <cdr:y>0.71173</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436816" y="4349397"/>
          <a:ext cx="3838539" cy="382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0.17066</cdr:x>
      <cdr:y>0.80921</cdr:y>
    </cdr:from>
    <cdr:to>
      <cdr:x>0.36647</cdr:x>
      <cdr:y>0.85131</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633045" y="5379658"/>
          <a:ext cx="1873674" cy="2798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0.1402</cdr:x>
      <cdr:y>0.77138</cdr:y>
    </cdr:from>
    <cdr:to>
      <cdr:x>0.38308</cdr:x>
      <cdr:y>0.80719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341539" y="5128145"/>
          <a:ext cx="2324100" cy="2380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0.33819</cdr:x>
      <cdr:y>0.81095</cdr:y>
    </cdr:from>
    <cdr:to>
      <cdr:x>0.53366</cdr:x>
      <cdr:y>0.84003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236080" y="5391207"/>
          <a:ext cx="1870420" cy="1933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0.01714</cdr:x>
      <cdr:y>0.32602</cdr:y>
    </cdr:from>
    <cdr:to>
      <cdr:x>0.04949</cdr:x>
      <cdr:y>0.59217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560177" y="2877811"/>
          <a:ext cx="1758076" cy="3095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400">
              <a:effectLst/>
              <a:latin typeface="+mn-lt"/>
              <a:ea typeface="+mn-ea"/>
              <a:cs typeface="+mn-cs"/>
            </a:rPr>
            <a:t>Emissions [Mt</a:t>
          </a:r>
          <a:r>
            <a:rPr lang="en-US" altLang="ja-JP" sz="1400" baseline="0">
              <a:effectLst/>
              <a:latin typeface="+mn-lt"/>
              <a:ea typeface="+mn-ea"/>
              <a:cs typeface="+mn-cs"/>
            </a:rPr>
            <a:t> </a:t>
          </a:r>
          <a:r>
            <a:rPr lang="en-US" altLang="ja-JP" sz="1400">
              <a:effectLst/>
              <a:latin typeface="+mn-lt"/>
              <a:ea typeface="+mn-ea"/>
              <a:cs typeface="+mn-cs"/>
            </a:rPr>
            <a:t>CO</a:t>
          </a:r>
          <a:r>
            <a:rPr lang="en-US" altLang="ja-JP" sz="1400" baseline="-25000">
              <a:effectLst/>
              <a:latin typeface="+mn-lt"/>
              <a:ea typeface="+mn-ea"/>
              <a:cs typeface="+mn-cs"/>
            </a:rPr>
            <a:t>2</a:t>
          </a:r>
          <a:r>
            <a:rPr lang="en-US" altLang="ja-JP" sz="1400">
              <a:effectLst/>
              <a:latin typeface="+mn-lt"/>
              <a:ea typeface="+mn-ea"/>
              <a:cs typeface="+mn-cs"/>
            </a:rPr>
            <a:t>]</a:t>
          </a:r>
          <a:endParaRPr lang="ja-JP" altLang="ja-JP" sz="1400">
            <a:effectLst/>
            <a:latin typeface="+mn-lt"/>
          </a:endParaRPr>
        </a:p>
      </cdr:txBody>
    </cdr:sp>
  </cdr:relSizeAnchor>
  <cdr:relSizeAnchor xmlns:cdr="http://schemas.openxmlformats.org/drawingml/2006/chartDrawing">
    <cdr:from>
      <cdr:x>0.76468</cdr:x>
      <cdr:y>0.17516</cdr:y>
    </cdr:from>
    <cdr:to>
      <cdr:x>0.96733</cdr:x>
      <cdr:y>0.23528</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7398321" y="1162178"/>
          <a:ext cx="1960647" cy="39889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2021)</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0.10369</cdr:x>
      <cdr:y>0.95301</cdr:y>
    </cdr:from>
    <cdr:to>
      <cdr:x>0.72261</cdr:x>
      <cdr:y>0.98677</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00317" y="6308223"/>
          <a:ext cx="5970892" cy="223466"/>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1.03656E-7</cdr:x>
      <cdr:y>0.30238</cdr:y>
    </cdr:from>
    <cdr:to>
      <cdr:x>0.04485</cdr:x>
      <cdr:y>0.69044</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67993" y="3069540"/>
          <a:ext cx="2568667" cy="432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0.18101</cdr:x>
      <cdr:y>0.19583</cdr:y>
    </cdr:from>
    <cdr:to>
      <cdr:x>0.39449</cdr:x>
      <cdr:y>0.24809</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609978" y="1276714"/>
          <a:ext cx="1898782" cy="340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0.26581</cdr:x>
      <cdr:y>0.50068</cdr:y>
    </cdr:from>
    <cdr:to>
      <cdr:x>0.42437</cdr:x>
      <cdr:y>0.54012</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364205" y="3264114"/>
          <a:ext cx="1410309" cy="2571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endParaRPr kumimoji="1" lang="ja-JP" altLang="en-US" sz="1200">
            <a:solidFill>
              <a:srgbClr val="669900"/>
            </a:solidFill>
          </a:endParaRPr>
        </a:p>
      </cdr:txBody>
    </cdr:sp>
  </cdr:relSizeAnchor>
  <cdr:relSizeAnchor xmlns:cdr="http://schemas.openxmlformats.org/drawingml/2006/chartDrawing">
    <cdr:from>
      <cdr:x>0.11991</cdr:x>
      <cdr:y>0.56404</cdr:y>
    </cdr:from>
    <cdr:to>
      <cdr:x>0.38885</cdr:x>
      <cdr:y>0.62873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063174" y="3734523"/>
          <a:ext cx="2384504" cy="4283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0.5542</cdr:x>
      <cdr:y>0.64815</cdr:y>
    </cdr:from>
    <cdr:to>
      <cdr:x>0.63855</cdr:x>
      <cdr:y>0.6833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929311" y="4225535"/>
          <a:ext cx="750203" cy="2292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0.31599</cdr:x>
      <cdr:y>0.68551</cdr:y>
    </cdr:from>
    <cdr:to>
      <cdr:x>0.52289</cdr:x>
      <cdr:y>0.743</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810567" y="4469154"/>
          <a:ext cx="1840247" cy="3748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latin typeface="ＭＳ Ｐゴシック" panose="020B0600070205080204" pitchFamily="50" charset="-128"/>
              <a:ea typeface="ＭＳ Ｐゴシック" panose="020B0600070205080204" pitchFamily="50" charset="-128"/>
            </a:rPr>
            <a:t>エネルギー転換部門</a:t>
          </a:r>
          <a:endParaRPr kumimoji="1" lang="en-US" altLang="ja-JP" sz="1100">
            <a:solidFill>
              <a:srgbClr val="4572A7"/>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kumimoji="1" lang="ja-JP" altLang="en-US" sz="1000">
              <a:solidFill>
                <a:srgbClr val="4572A7"/>
              </a:solidFill>
              <a:latin typeface="ＭＳ Ｐゴシック" panose="020B0600070205080204" pitchFamily="50" charset="-128"/>
              <a:ea typeface="ＭＳ Ｐゴシック" panose="020B0600070205080204" pitchFamily="50" charset="-128"/>
            </a:rPr>
            <a:t>（電気熱配分統計誤差を除く）</a:t>
          </a:r>
        </a:p>
      </cdr:txBody>
    </cdr:sp>
  </cdr:relSizeAnchor>
  <cdr:relSizeAnchor xmlns:cdr="http://schemas.openxmlformats.org/drawingml/2006/chartDrawing">
    <cdr:from>
      <cdr:x>0.14366</cdr:x>
      <cdr:y>0.8086</cdr:y>
    </cdr:from>
    <cdr:to>
      <cdr:x>0.27072</cdr:x>
      <cdr:y>0.84966</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391987" y="5407441"/>
          <a:ext cx="1231127" cy="2745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0.32901</cdr:x>
      <cdr:y>0.77296</cdr:y>
    </cdr:from>
    <cdr:to>
      <cdr:x>0.5354</cdr:x>
      <cdr:y>0.81213</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3187887" y="5169101"/>
          <a:ext cx="1999791" cy="2619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0.8577</cdr:x>
      <cdr:y>0.20866</cdr:y>
    </cdr:from>
    <cdr:to>
      <cdr:x>0.9755</cdr:x>
      <cdr:y>0.26889</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8373665" y="1382948"/>
          <a:ext cx="1150073" cy="39919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chemeClr val="tx1"/>
              </a:solidFill>
              <a:effectLst/>
              <a:latin typeface="+mn-ea"/>
              <a:ea typeface="+mn-ea"/>
              <a:cs typeface="+mn-cs"/>
            </a:rPr>
            <a:t>&lt;</a:t>
          </a:r>
          <a:r>
            <a:rPr kumimoji="1" lang="en-US" altLang="ja-JP" sz="1100">
              <a:solidFill>
                <a:schemeClr val="tx1"/>
              </a:solidFill>
              <a:effectLst/>
              <a:latin typeface="+mn-lt"/>
              <a:ea typeface="+mn-ea"/>
              <a:cs typeface="+mn-cs"/>
            </a:rPr>
            <a: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ea"/>
              <a:ea typeface="+mn-ea"/>
              <a:cs typeface="+mn-cs"/>
            </a:rPr>
            <a:t>&gt;</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0.32901</cdr:x>
      <cdr:y>0.84117</cdr:y>
    </cdr:from>
    <cdr:to>
      <cdr:x>0.46724</cdr:x>
      <cdr:y>0.87387</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2926317" y="5483960"/>
          <a:ext cx="1229477" cy="2131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a:t>
          </a:r>
          <a:r>
            <a:rPr lang="ja-JP" altLang="en-US" sz="1000">
              <a:solidFill>
                <a:srgbClr val="4A452A"/>
              </a:solidFill>
            </a:rPr>
            <a:t>（間接</a:t>
          </a:r>
          <a:r>
            <a:rPr lang="en-US" altLang="ja-JP" sz="1000">
              <a:solidFill>
                <a:srgbClr val="4A452A"/>
              </a:solidFill>
            </a:rPr>
            <a:t>CO</a:t>
          </a:r>
          <a:r>
            <a:rPr lang="en-US" altLang="ja-JP" sz="800">
              <a:solidFill>
                <a:srgbClr val="4A452A"/>
              </a:solidFill>
            </a:rPr>
            <a:t>2</a:t>
          </a:r>
          <a:r>
            <a:rPr lang="ja-JP" altLang="en-US" sz="1000">
              <a:solidFill>
                <a:srgbClr val="4A452A"/>
              </a:solidFill>
            </a:rPr>
            <a:t>等）</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12</xdr:col>
      <xdr:colOff>315598</xdr:colOff>
      <xdr:row>21</xdr:row>
      <xdr:rowOff>18257</xdr:rowOff>
    </xdr:from>
    <xdr:to>
      <xdr:col>13</xdr:col>
      <xdr:colOff>334917</xdr:colOff>
      <xdr:row>24</xdr:row>
      <xdr:rowOff>131769</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8840473" y="5037932"/>
          <a:ext cx="705119"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28</xdr:col>
      <xdr:colOff>427517</xdr:colOff>
      <xdr:row>21</xdr:row>
      <xdr:rowOff>44451</xdr:rowOff>
    </xdr:from>
    <xdr:to>
      <xdr:col>29</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25</xdr:col>
      <xdr:colOff>103981</xdr:colOff>
      <xdr:row>26</xdr:row>
      <xdr:rowOff>69238</xdr:rowOff>
    </xdr:from>
    <xdr:to>
      <xdr:col>33</xdr:col>
      <xdr:colOff>111653</xdr:colOff>
      <xdr:row>56</xdr:row>
      <xdr:rowOff>68277</xdr:rowOff>
    </xdr:to>
    <xdr:graphicFrame macro="">
      <xdr:nvGraphicFramePr>
        <xdr:cNvPr id="16" name="G_BY_E">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24</xdr:col>
      <xdr:colOff>139700</xdr:colOff>
      <xdr:row>1</xdr:row>
      <xdr:rowOff>238125</xdr:rowOff>
    </xdr:from>
    <xdr:to>
      <xdr:col>33</xdr:col>
      <xdr:colOff>467518</xdr:colOff>
      <xdr:row>19</xdr:row>
      <xdr:rowOff>189040</xdr:rowOff>
    </xdr:to>
    <xdr:graphicFrame macro="">
      <xdr:nvGraphicFramePr>
        <xdr:cNvPr id="15" name="G_LY_E">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377825</xdr:colOff>
      <xdr:row>26</xdr:row>
      <xdr:rowOff>189095</xdr:rowOff>
    </xdr:from>
    <xdr:to>
      <xdr:col>16</xdr:col>
      <xdr:colOff>638702</xdr:colOff>
      <xdr:row>57</xdr:row>
      <xdr:rowOff>44838</xdr:rowOff>
    </xdr:to>
    <xdr:graphicFrame macro="">
      <xdr:nvGraphicFramePr>
        <xdr:cNvPr id="11" name="G_BY_J">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157956</xdr:colOff>
      <xdr:row>0</xdr:row>
      <xdr:rowOff>285750</xdr:rowOff>
    </xdr:from>
    <xdr:to>
      <xdr:col>16</xdr:col>
      <xdr:colOff>501650</xdr:colOff>
      <xdr:row>21</xdr:row>
      <xdr:rowOff>84345</xdr:rowOff>
    </xdr:to>
    <xdr:graphicFrame macro="">
      <xdr:nvGraphicFramePr>
        <xdr:cNvPr id="8" name="G_LY_J">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0.38416</cdr:x>
      <cdr:y>0.32128</cdr:y>
    </cdr:from>
    <cdr:to>
      <cdr:x>0.62565</cdr:x>
      <cdr:y>0.38511</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899837" y="1688929"/>
          <a:ext cx="1194273" cy="3355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0.37987</cdr:x>
      <cdr:y>0.25988</cdr:y>
    </cdr:from>
    <cdr:to>
      <cdr:x>0.62161</cdr:x>
      <cdr:y>0.30341</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878621" y="1366139"/>
          <a:ext cx="1195509" cy="2288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0.32886</cdr:x>
      <cdr:y>0.36036</cdr:y>
    </cdr:from>
    <cdr:to>
      <cdr:x>0.69264</cdr:x>
      <cdr:y>0.5485</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792461" y="1853186"/>
          <a:ext cx="1982793" cy="96751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mn-lt"/>
              <a:ea typeface="+mn-ea"/>
              <a:cs typeface="+mn-cs"/>
            </a:rPr>
            <a:t>CO</a:t>
          </a:r>
          <a:r>
            <a:rPr kumimoji="1" lang="en-US" altLang="ja-JP" sz="1400" b="1" baseline="-25000">
              <a:solidFill>
                <a:schemeClr val="tx1"/>
              </a:solidFill>
              <a:effectLst/>
              <a:latin typeface="+mn-lt"/>
              <a:ea typeface="+mn-ea"/>
              <a:cs typeface="+mn-cs"/>
            </a:rPr>
            <a:t>2</a:t>
          </a:r>
          <a:r>
            <a:rPr kumimoji="1" lang="en-US" altLang="ja-JP" sz="1400">
              <a:solidFill>
                <a:schemeClr val="tx1"/>
              </a:solidFill>
              <a:effectLst/>
              <a:latin typeface="+mn-lt"/>
              <a:ea typeface="+mn-ea"/>
              <a:cs typeface="+mn-cs"/>
            </a:rPr>
            <a:t> </a:t>
          </a:r>
          <a:endParaRPr lang="ja-JP" altLang="ja-JP" sz="1400">
            <a:effectLst/>
          </a:endParaRPr>
        </a:p>
        <a:p xmlns:a="http://schemas.openxmlformats.org/drawingml/2006/main">
          <a:pPr algn="ctr"/>
          <a:r>
            <a:rPr kumimoji="1" lang="en-US" altLang="ja-JP" sz="1400" b="1">
              <a:solidFill>
                <a:schemeClr val="tx1"/>
              </a:solidFill>
              <a:effectLst/>
              <a:latin typeface="+mn-lt"/>
              <a:ea typeface="+mn-ea"/>
              <a:cs typeface="+mn-cs"/>
            </a:rPr>
            <a:t>emissions</a:t>
          </a:r>
        </a:p>
        <a:p xmlns:a="http://schemas.openxmlformats.org/drawingml/2006/main">
          <a:pPr algn="ctr"/>
          <a:endParaRPr kumimoji="1" lang="en-US" altLang="ja-JP" sz="1400" b="1">
            <a:solidFill>
              <a:schemeClr val="tx1"/>
            </a:solidFill>
            <a:effectLst/>
            <a:latin typeface="+mn-lt"/>
            <a:ea typeface="+mn-ea"/>
            <a:cs typeface="+mn-cs"/>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endParaRPr lang="ja-JP" altLang="en-US" sz="1200">
            <a:solidFill>
              <a:schemeClr val="bg1"/>
            </a:solidFill>
            <a:latin typeface="HGP創英角ｺﾞｼｯｸUB" pitchFamily="50" charset="-128"/>
            <a:ea typeface="HGP創英角ｺﾞｼｯｸUB" pitchFamily="50" charset="-128"/>
          </a:endParaRPr>
        </a:p>
      </cdr:txBody>
    </cdr:sp>
  </cdr:relSizeAnchor>
  <cdr:relSizeAnchor xmlns:cdr="http://schemas.openxmlformats.org/drawingml/2006/chartDrawing">
    <cdr:from>
      <cdr:x>0.38584</cdr:x>
      <cdr:y>0.21852</cdr:y>
    </cdr:from>
    <cdr:to>
      <cdr:x>0.64292</cdr:x>
      <cdr:y>0.29604</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00153" y="929353"/>
          <a:ext cx="1665840" cy="3296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0.36779</cdr:x>
      <cdr:y>0.37266</cdr:y>
    </cdr:from>
    <cdr:to>
      <cdr:x>0.67359</cdr:x>
      <cdr:y>0.58312</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372612" y="1579016"/>
          <a:ext cx="1972726" cy="89175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mn-lt"/>
              <a:ea typeface="+mn-ea"/>
              <a:cs typeface="+mn-cs"/>
            </a:rPr>
            <a:t>CO</a:t>
          </a:r>
          <a:r>
            <a:rPr kumimoji="1" lang="en-US" altLang="ja-JP" sz="1400" b="1" baseline="-25000">
              <a:solidFill>
                <a:schemeClr val="tx1"/>
              </a:solidFill>
              <a:effectLst/>
              <a:latin typeface="+mn-lt"/>
              <a:ea typeface="+mn-ea"/>
              <a:cs typeface="+mn-cs"/>
            </a:rPr>
            <a:t>2</a:t>
          </a:r>
          <a:r>
            <a:rPr kumimoji="1" lang="en-US" altLang="ja-JP" sz="1400">
              <a:solidFill>
                <a:schemeClr val="tx1"/>
              </a:solidFill>
              <a:effectLst/>
              <a:latin typeface="+mn-lt"/>
              <a:ea typeface="+mn-ea"/>
              <a:cs typeface="+mn-cs"/>
            </a:rPr>
            <a:t> </a:t>
          </a:r>
          <a:endParaRPr lang="ja-JP" altLang="ja-JP" sz="1400">
            <a:effectLst/>
          </a:endParaRPr>
        </a:p>
        <a:p xmlns:a="http://schemas.openxmlformats.org/drawingml/2006/main">
          <a:pPr algn="ctr"/>
          <a:r>
            <a:rPr kumimoji="1" lang="en-US" altLang="ja-JP" sz="1400" b="1">
              <a:solidFill>
                <a:schemeClr val="tx1"/>
              </a:solidFill>
              <a:effectLst/>
              <a:latin typeface="+mn-lt"/>
              <a:ea typeface="+mn-ea"/>
              <a:cs typeface="+mn-cs"/>
            </a:rPr>
            <a:t>emissions</a:t>
          </a:r>
        </a:p>
        <a:p xmlns:a="http://schemas.openxmlformats.org/drawingml/2006/main">
          <a:pPr algn="ctr"/>
          <a:endParaRPr kumimoji="1" lang="en-US" altLang="ja-JP" sz="1400" b="1">
            <a:solidFill>
              <a:schemeClr val="tx1"/>
            </a:solidFill>
            <a:effectLst/>
            <a:latin typeface="+mn-lt"/>
            <a:ea typeface="+mn-ea"/>
            <a:cs typeface="+mn-cs"/>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0.80539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61369" y="3784697"/>
          <a:ext cx="1376692" cy="2222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baseline="0">
              <a:effectLst/>
              <a:latin typeface="Calibri"/>
              <a:ea typeface="+mn-ea"/>
              <a:cs typeface="+mn-cs"/>
            </a:rPr>
            <a:t>[  ] </a:t>
          </a:r>
          <a:r>
            <a:rPr lang="en-US" altLang="ja-JP" sz="1000" baseline="0"/>
            <a:t> </a:t>
          </a:r>
          <a:r>
            <a:rPr lang="ja-JP" altLang="en-US" sz="1000"/>
            <a:t>：電気・熱配分前</a:t>
          </a:r>
        </a:p>
      </cdr:txBody>
    </cdr:sp>
  </cdr:relSizeAnchor>
  <cdr:relSizeAnchor xmlns:cdr="http://schemas.openxmlformats.org/drawingml/2006/chartDrawing">
    <cdr:from>
      <cdr:x>0.41639</cdr:x>
      <cdr:y>0.32854</cdr:y>
    </cdr:from>
    <cdr:to>
      <cdr:x>0.65788</cdr:x>
      <cdr:y>0.37439</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393135" y="1680013"/>
          <a:ext cx="1387910" cy="2344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0.41453</cdr:x>
      <cdr:y>0.26064</cdr:y>
    </cdr:from>
    <cdr:to>
      <cdr:x>0.65627</cdr:x>
      <cdr:y>0.30417</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382403" y="1332776"/>
          <a:ext cx="1389347" cy="22259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0.47209</cdr:x>
      <cdr:y>0.40004</cdr:y>
    </cdr:from>
    <cdr:to>
      <cdr:x>0.59158</cdr:x>
      <cdr:y>0.50334</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713259" y="2045598"/>
          <a:ext cx="686742" cy="5282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endParaRPr kumimoji="1" lang="en-US" altLang="ja-JP" sz="1400" b="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a:effectLst/>
            <a:latin typeface="+mn-ea"/>
            <a:ea typeface="+mn-ea"/>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0.69523</cdr:x>
      <cdr:y>0.80456</cdr:y>
    </cdr:from>
    <cdr:to>
      <cdr:x>0.97391</cdr:x>
      <cdr:y>0.85142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06853" y="3849171"/>
          <a:ext cx="1445792" cy="22416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000" baseline="0"/>
            <a:t>[  ] </a:t>
          </a:r>
          <a:r>
            <a:rPr lang="ja-JP" altLang="en-US" sz="1000"/>
            <a:t>：電気・熱配分前</a:t>
          </a:r>
        </a:p>
      </cdr:txBody>
    </cdr:sp>
  </cdr:relSizeAnchor>
  <cdr:relSizeAnchor xmlns:cdr="http://schemas.openxmlformats.org/drawingml/2006/chartDrawing">
    <cdr:from>
      <cdr:x>0.47208</cdr:x>
      <cdr:y>0.33279</cdr:y>
    </cdr:from>
    <cdr:to>
      <cdr:x>0.67458</cdr:x>
      <cdr:y>0.3867</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477916" y="1590236"/>
          <a:ext cx="1062909" cy="2576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b="0">
              <a:solidFill>
                <a:schemeClr val="bg1"/>
              </a:solidFill>
              <a:latin typeface="HG創英角ｺﾞｼｯｸUB" panose="020B0909000000000000" pitchFamily="49" charset="-128"/>
              <a:ea typeface="HG創英角ｺﾞｼｯｸUB" panose="020B0909000000000000" pitchFamily="49"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
              <a:ea typeface="HGP創英角ｺﾞｼｯｸUB" pitchFamily="50" charset="-128"/>
            </a:rPr>
            <a:t>電気・熱配分後</a:t>
          </a:r>
        </a:p>
      </cdr:txBody>
    </cdr:sp>
  </cdr:relSizeAnchor>
  <cdr:relSizeAnchor xmlns:cdr="http://schemas.openxmlformats.org/drawingml/2006/chartDrawing">
    <cdr:from>
      <cdr:x>0.41913</cdr:x>
      <cdr:y>0.41233</cdr:y>
    </cdr:from>
    <cdr:to>
      <cdr:x>0.73388</cdr:x>
      <cdr:y>0.49407</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425334" y="1964840"/>
          <a:ext cx="1821317" cy="38950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r>
            <a:rPr kumimoji="1" lang="en-US" altLang="ja-JP" sz="1400">
              <a:solidFill>
                <a:schemeClr val="tx1"/>
              </a:solidFill>
              <a:effectLst/>
              <a:latin typeface="Calibri" panose="020F0502020204030204" pitchFamily="34" charset="0"/>
              <a:ea typeface="+mn-ea"/>
              <a:cs typeface="Calibri" panose="020F0502020204030204" pitchFamily="34" charset="0"/>
            </a:rPr>
            <a:t> </a:t>
          </a:r>
          <a:endParaRPr kumimoji="1" lang="en-US" altLang="ja-JP" sz="140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b="1">
            <a:effectLst/>
            <a:latin typeface="+mn-ea"/>
            <a:ea typeface="+mn-ea"/>
          </a:endParaRP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64</xdr:col>
      <xdr:colOff>284883</xdr:colOff>
      <xdr:row>25</xdr:row>
      <xdr:rowOff>86372</xdr:rowOff>
    </xdr:from>
    <xdr:to>
      <xdr:col>65</xdr:col>
      <xdr:colOff>238205</xdr:colOff>
      <xdr:row>29</xdr:row>
      <xdr:rowOff>26147</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37064990" y="5556443"/>
          <a:ext cx="688109" cy="715383"/>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73</xdr:col>
      <xdr:colOff>445476</xdr:colOff>
      <xdr:row>25</xdr:row>
      <xdr:rowOff>109265</xdr:rowOff>
    </xdr:from>
    <xdr:to>
      <xdr:col>74</xdr:col>
      <xdr:colOff>401602</xdr:colOff>
      <xdr:row>29</xdr:row>
      <xdr:rowOff>25919</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33818695" y="5586140"/>
          <a:ext cx="694313" cy="70246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69</xdr:col>
      <xdr:colOff>653143</xdr:colOff>
      <xdr:row>30</xdr:row>
      <xdr:rowOff>107488</xdr:rowOff>
    </xdr:from>
    <xdr:to>
      <xdr:col>78</xdr:col>
      <xdr:colOff>130927</xdr:colOff>
      <xdr:row>50</xdr:row>
      <xdr:rowOff>151351</xdr:rowOff>
    </xdr:to>
    <xdr:graphicFrame macro="">
      <xdr:nvGraphicFramePr>
        <xdr:cNvPr id="19" name="G_BY_E">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69</xdr:col>
      <xdr:colOff>544288</xdr:colOff>
      <xdr:row>4</xdr:row>
      <xdr:rowOff>143319</xdr:rowOff>
    </xdr:from>
    <xdr:to>
      <xdr:col>78</xdr:col>
      <xdr:colOff>11208</xdr:colOff>
      <xdr:row>24</xdr:row>
      <xdr:rowOff>295596</xdr:rowOff>
    </xdr:to>
    <xdr:graphicFrame macro="">
      <xdr:nvGraphicFramePr>
        <xdr:cNvPr id="17" name="G_LY_E">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60</xdr:col>
      <xdr:colOff>351118</xdr:colOff>
      <xdr:row>30</xdr:row>
      <xdr:rowOff>72412</xdr:rowOff>
    </xdr:from>
    <xdr:to>
      <xdr:col>68</xdr:col>
      <xdr:colOff>685801</xdr:colOff>
      <xdr:row>50</xdr:row>
      <xdr:rowOff>132018</xdr:rowOff>
    </xdr:to>
    <xdr:graphicFrame macro="">
      <xdr:nvGraphicFramePr>
        <xdr:cNvPr id="11" name="G_BY_J">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60</xdr:col>
      <xdr:colOff>238276</xdr:colOff>
      <xdr:row>5</xdr:row>
      <xdr:rowOff>15004</xdr:rowOff>
    </xdr:from>
    <xdr:to>
      <xdr:col>69</xdr:col>
      <xdr:colOff>48588</xdr:colOff>
      <xdr:row>24</xdr:row>
      <xdr:rowOff>356287</xdr:rowOff>
    </xdr:to>
    <xdr:graphicFrame macro="">
      <xdr:nvGraphicFramePr>
        <xdr:cNvPr id="10" name="G_LY_J">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0.42261</cdr:x>
      <cdr:y>0.45275</cdr:y>
    </cdr:from>
    <cdr:to>
      <cdr:x>0.63892</cdr:x>
      <cdr:y>0.75937</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574477" y="2081947"/>
          <a:ext cx="1829582" cy="1409969"/>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1">
              <a:effectLst/>
              <a:latin typeface="+mn-lt"/>
              <a:ea typeface="+mn-ea"/>
              <a:cs typeface="+mn-cs"/>
            </a:rPr>
            <a:t>GHG </a:t>
          </a:r>
        </a:p>
        <a:p xmlns:a="http://schemas.openxmlformats.org/drawingml/2006/main">
          <a:pPr algn="ctr"/>
          <a:r>
            <a:rPr lang="en-US" altLang="ja-JP" sz="1800" b="1">
              <a:effectLst/>
              <a:latin typeface="+mn-lt"/>
              <a:ea typeface="+mn-ea"/>
              <a:cs typeface="+mn-cs"/>
            </a:rPr>
            <a:t>emissions</a:t>
          </a:r>
        </a:p>
        <a:p xmlns:a="http://schemas.openxmlformats.org/drawingml/2006/main">
          <a:pPr algn="ctr"/>
          <a:endParaRPr lang="en-US" altLang="ja-JP" sz="1800" b="0">
            <a:effectLst/>
            <a:latin typeface="+mn-lt"/>
            <a:ea typeface="+mn-ea"/>
            <a:cs typeface="+mn-cs"/>
          </a:endParaRPr>
        </a:p>
        <a:p xmlns:a="http://schemas.openxmlformats.org/drawingml/2006/main">
          <a:pPr algn="ctr"/>
          <a:endParaRPr lang="en-US" altLang="ja-JP" sz="1800" b="0">
            <a:effectLst/>
            <a:latin typeface="+mn-lt"/>
            <a:ea typeface="+mn-ea"/>
            <a:cs typeface="+mn-cs"/>
          </a:endParaRPr>
        </a:p>
        <a:p xmlns:a="http://schemas.openxmlformats.org/drawingml/2006/main">
          <a:pPr algn="ctr"/>
          <a:r>
            <a:rPr lang="en-US" altLang="ja-JP" sz="1400" b="0">
              <a:effectLst/>
              <a:latin typeface="+mn-lt"/>
              <a:ea typeface="+mn-ea"/>
              <a:cs typeface="+mn-cs"/>
            </a:rPr>
            <a:t>(CO</a:t>
          </a:r>
          <a:r>
            <a:rPr lang="en-US" altLang="ja-JP" sz="1050" b="0" baseline="0">
              <a:effectLst/>
              <a:latin typeface="+mn-lt"/>
              <a:ea typeface="+mn-ea"/>
              <a:cs typeface="+mn-cs"/>
            </a:rPr>
            <a:t>2</a:t>
          </a:r>
          <a:r>
            <a:rPr lang="en-US" altLang="ja-JP" sz="1400" b="0">
              <a:effectLst/>
              <a:latin typeface="+mn-lt"/>
              <a:ea typeface="+mn-ea"/>
              <a:cs typeface="+mn-cs"/>
            </a:rPr>
            <a:t> eq. )</a:t>
          </a:r>
          <a:endParaRPr lang="ja-JP" altLang="ja-JP" sz="1400" b="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0.41674</cdr:x>
      <cdr:y>0.32563</cdr:y>
    </cdr:from>
    <cdr:to>
      <cdr:x>0.59162</cdr:x>
      <cdr:y>0.63713</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498614" y="1263795"/>
          <a:ext cx="1048511" cy="1208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0.39945</cdr:x>
      <cdr:y>0.39134</cdr:y>
    </cdr:from>
    <cdr:to>
      <cdr:x>0.61356</cdr:x>
      <cdr:y>0.7095</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151427" y="1529296"/>
          <a:ext cx="1153201" cy="1243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0.38133</cdr:x>
      <cdr:y>0.32752</cdr:y>
    </cdr:from>
    <cdr:to>
      <cdr:x>0.64852</cdr:x>
      <cdr:y>0.66372</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2334167" y="1275179"/>
          <a:ext cx="1635502" cy="130896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CH</a:t>
          </a:r>
          <a:r>
            <a:rPr kumimoji="1" lang="en-US" altLang="ja-JP" sz="1400" b="1" baseline="-25000">
              <a:latin typeface="Calibri" panose="020F0502020204030204" pitchFamily="34" charset="0"/>
              <a:ea typeface="+mn-ea"/>
              <a:cs typeface="Calibri" panose="020F0502020204030204" pitchFamily="34" charset="0"/>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0.43229</cdr:x>
      <cdr:y>0.33476</cdr:y>
    </cdr:from>
    <cdr:to>
      <cdr:x>0.59124</cdr:x>
      <cdr:y>0.64927</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735592" y="1321338"/>
          <a:ext cx="1005856" cy="12414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CH</a:t>
          </a:r>
          <a:r>
            <a:rPr kumimoji="1" lang="en-US" altLang="ja-JP" sz="1400" b="1" baseline="-25000">
              <a:latin typeface="+mn-lt"/>
              <a:ea typeface="+mn-ea"/>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64</xdr:col>
      <xdr:colOff>210765</xdr:colOff>
      <xdr:row>22</xdr:row>
      <xdr:rowOff>173504</xdr:rowOff>
    </xdr:from>
    <xdr:to>
      <xdr:col>65</xdr:col>
      <xdr:colOff>189799</xdr:colOff>
      <xdr:row>25</xdr:row>
      <xdr:rowOff>50917</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26286853" y="4846357"/>
          <a:ext cx="707416" cy="639413"/>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72</xdr:col>
      <xdr:colOff>618143</xdr:colOff>
      <xdr:row>22</xdr:row>
      <xdr:rowOff>180726</xdr:rowOff>
    </xdr:from>
    <xdr:to>
      <xdr:col>73</xdr:col>
      <xdr:colOff>648612</xdr:colOff>
      <xdr:row>25</xdr:row>
      <xdr:rowOff>58139</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32521290" y="4853579"/>
          <a:ext cx="758850" cy="639413"/>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69</xdr:col>
      <xdr:colOff>309639</xdr:colOff>
      <xdr:row>24</xdr:row>
      <xdr:rowOff>114936</xdr:rowOff>
    </xdr:from>
    <xdr:to>
      <xdr:col>77</xdr:col>
      <xdr:colOff>296942</xdr:colOff>
      <xdr:row>43</xdr:row>
      <xdr:rowOff>2323</xdr:rowOff>
    </xdr:to>
    <xdr:graphicFrame macro="">
      <xdr:nvGraphicFramePr>
        <xdr:cNvPr id="17" name="G_BY_E">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69</xdr:col>
      <xdr:colOff>237533</xdr:colOff>
      <xdr:row>4</xdr:row>
      <xdr:rowOff>64013</xdr:rowOff>
    </xdr:from>
    <xdr:to>
      <xdr:col>77</xdr:col>
      <xdr:colOff>251030</xdr:colOff>
      <xdr:row>22</xdr:row>
      <xdr:rowOff>81695</xdr:rowOff>
    </xdr:to>
    <xdr:graphicFrame macro="">
      <xdr:nvGraphicFramePr>
        <xdr:cNvPr id="15" name="G_LY_E">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60</xdr:col>
      <xdr:colOff>178119</xdr:colOff>
      <xdr:row>24</xdr:row>
      <xdr:rowOff>124989</xdr:rowOff>
    </xdr:from>
    <xdr:to>
      <xdr:col>68</xdr:col>
      <xdr:colOff>659634</xdr:colOff>
      <xdr:row>43</xdr:row>
      <xdr:rowOff>2851</xdr:rowOff>
    </xdr:to>
    <xdr:graphicFrame macro="">
      <xdr:nvGraphicFramePr>
        <xdr:cNvPr id="10" name="G_BY_J">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60</xdr:col>
      <xdr:colOff>27165</xdr:colOff>
      <xdr:row>4</xdr:row>
      <xdr:rowOff>43374</xdr:rowOff>
    </xdr:from>
    <xdr:to>
      <xdr:col>68</xdr:col>
      <xdr:colOff>545510</xdr:colOff>
      <xdr:row>22</xdr:row>
      <xdr:rowOff>64231</xdr:rowOff>
    </xdr:to>
    <xdr:graphicFrame macro="">
      <xdr:nvGraphicFramePr>
        <xdr:cNvPr id="8" name="G_LY_J">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0.37784</cdr:x>
      <cdr:y>0.35445</cdr:y>
    </cdr:from>
    <cdr:to>
      <cdr:x>0.61657</cdr:x>
      <cdr:y>0.61307</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196925" y="1254915"/>
          <a:ext cx="1388063" cy="9156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0.37743</cdr:x>
      <cdr:y>0.34921</cdr:y>
    </cdr:from>
    <cdr:to>
      <cdr:x>0.61615</cdr:x>
      <cdr:y>0.60759</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204392" y="1195806"/>
          <a:ext cx="1394258" cy="884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0.40078</cdr:x>
      <cdr:y>0.3486</cdr:y>
    </cdr:from>
    <cdr:to>
      <cdr:x>0.58768</cdr:x>
      <cdr:y>0.71674</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335234" y="1230906"/>
          <a:ext cx="1089014" cy="12999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N</a:t>
          </a:r>
          <a:r>
            <a:rPr kumimoji="1" lang="en-US" altLang="ja-JP" sz="1400" b="1" baseline="-25000">
              <a:latin typeface="Calibri" panose="020F0502020204030204" pitchFamily="34" charset="0"/>
              <a:ea typeface="+mn-ea"/>
              <a:cs typeface="Calibri" panose="020F0502020204030204" pitchFamily="34" charset="0"/>
            </a:rPr>
            <a:t>2</a:t>
          </a:r>
          <a:r>
            <a:rPr kumimoji="1" lang="en-US" altLang="ja-JP" sz="1400" b="1">
              <a:latin typeface="Calibri" panose="020F0502020204030204" pitchFamily="34" charset="0"/>
              <a:ea typeface="+mn-ea"/>
              <a:cs typeface="Calibri" panose="020F0502020204030204" pitchFamily="34" charset="0"/>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0.36941</cdr:x>
      <cdr:y>0.36321</cdr:y>
    </cdr:from>
    <cdr:to>
      <cdr:x>0.61996</cdr:x>
      <cdr:y>0.71841</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167200" y="1288586"/>
          <a:ext cx="1469890" cy="1260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N</a:t>
          </a:r>
          <a:r>
            <a:rPr kumimoji="1" lang="en-US" altLang="ja-JP" sz="1400" b="1" baseline="-25000">
              <a:latin typeface="+mn-lt"/>
              <a:ea typeface="+mn-ea"/>
              <a:cs typeface="Calibri" panose="020F0502020204030204" pitchFamily="34" charset="0"/>
            </a:rPr>
            <a:t>2</a:t>
          </a:r>
          <a:r>
            <a:rPr kumimoji="1" lang="en-US" altLang="ja-JP" sz="1400" b="1">
              <a:latin typeface="+mn-lt"/>
              <a:ea typeface="+mn-ea"/>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67</xdr:col>
      <xdr:colOff>297656</xdr:colOff>
      <xdr:row>12</xdr:row>
      <xdr:rowOff>202408</xdr:rowOff>
    </xdr:from>
    <xdr:to>
      <xdr:col>68</xdr:col>
      <xdr:colOff>295997</xdr:colOff>
      <xdr:row>16</xdr:row>
      <xdr:rowOff>13351</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29431995" y="3143507"/>
          <a:ext cx="650517" cy="673820"/>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444500</xdr:colOff>
      <xdr:row>36</xdr:row>
      <xdr:rowOff>0</xdr:rowOff>
    </xdr:from>
    <xdr:to>
      <xdr:col>68</xdr:col>
      <xdr:colOff>455541</xdr:colOff>
      <xdr:row>39</xdr:row>
      <xdr:rowOff>76961</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29607251" y="8064124"/>
          <a:ext cx="629412"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456406</xdr:colOff>
      <xdr:row>58</xdr:row>
      <xdr:rowOff>35720</xdr:rowOff>
    </xdr:from>
    <xdr:to>
      <xdr:col>68</xdr:col>
      <xdr:colOff>467447</xdr:colOff>
      <xdr:row>61</xdr:row>
      <xdr:rowOff>46801</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29591772" y="12651604"/>
          <a:ext cx="677831" cy="68731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67</xdr:col>
      <xdr:colOff>573618</xdr:colOff>
      <xdr:row>82</xdr:row>
      <xdr:rowOff>124855</xdr:rowOff>
    </xdr:from>
    <xdr:to>
      <xdr:col>68</xdr:col>
      <xdr:colOff>578309</xdr:colOff>
      <xdr:row>85</xdr:row>
      <xdr:rowOff>142286</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36738436" y="17966788"/>
          <a:ext cx="660368" cy="74287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85</xdr:col>
      <xdr:colOff>634344</xdr:colOff>
      <xdr:row>36</xdr:row>
      <xdr:rowOff>158890</xdr:rowOff>
    </xdr:from>
    <xdr:to>
      <xdr:col>86</xdr:col>
      <xdr:colOff>648557</xdr:colOff>
      <xdr:row>40</xdr:row>
      <xdr:rowOff>20060</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6816189" y="8171010"/>
          <a:ext cx="663899" cy="68983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86</xdr:col>
      <xdr:colOff>197645</xdr:colOff>
      <xdr:row>57</xdr:row>
      <xdr:rowOff>128353</xdr:rowOff>
    </xdr:from>
    <xdr:to>
      <xdr:col>87</xdr:col>
      <xdr:colOff>208686</xdr:colOff>
      <xdr:row>60</xdr:row>
      <xdr:rowOff>123558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7089199" y="12514049"/>
          <a:ext cx="668305" cy="693664"/>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86</xdr:col>
      <xdr:colOff>171613</xdr:colOff>
      <xdr:row>82</xdr:row>
      <xdr:rowOff>162850</xdr:rowOff>
    </xdr:from>
    <xdr:to>
      <xdr:col>87</xdr:col>
      <xdr:colOff>189004</xdr:colOff>
      <xdr:row>85</xdr:row>
      <xdr:rowOff>170755</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9010298" y="17779358"/>
          <a:ext cx="667328" cy="75008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85</xdr:col>
      <xdr:colOff>557924</xdr:colOff>
      <xdr:row>15</xdr:row>
      <xdr:rowOff>55618</xdr:rowOff>
    </xdr:from>
    <xdr:to>
      <xdr:col>86</xdr:col>
      <xdr:colOff>559437</xdr:colOff>
      <xdr:row>18</xdr:row>
      <xdr:rowOff>57632</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50644887" y="3670605"/>
          <a:ext cx="630664" cy="73493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87</xdr:col>
      <xdr:colOff>641274</xdr:colOff>
      <xdr:row>75</xdr:row>
      <xdr:rowOff>193484</xdr:rowOff>
    </xdr:from>
    <xdr:to>
      <xdr:col>94</xdr:col>
      <xdr:colOff>621786</xdr:colOff>
      <xdr:row>95</xdr:row>
      <xdr:rowOff>163284</xdr:rowOff>
    </xdr:to>
    <xdr:graphicFrame macro="">
      <xdr:nvGraphicFramePr>
        <xdr:cNvPr id="78" name="G_NF3_BY_E">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78</xdr:col>
      <xdr:colOff>452840</xdr:colOff>
      <xdr:row>75</xdr:row>
      <xdr:rowOff>152863</xdr:rowOff>
    </xdr:from>
    <xdr:to>
      <xdr:col>85</xdr:col>
      <xdr:colOff>433350</xdr:colOff>
      <xdr:row>95</xdr:row>
      <xdr:rowOff>118973</xdr:rowOff>
    </xdr:to>
    <xdr:graphicFrame macro="">
      <xdr:nvGraphicFramePr>
        <xdr:cNvPr id="71" name="G_NF3_LY_E">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69</xdr:col>
      <xdr:colOff>203635</xdr:colOff>
      <xdr:row>75</xdr:row>
      <xdr:rowOff>166765</xdr:rowOff>
    </xdr:from>
    <xdr:to>
      <xdr:col>76</xdr:col>
      <xdr:colOff>139807</xdr:colOff>
      <xdr:row>95</xdr:row>
      <xdr:rowOff>105632</xdr:rowOff>
    </xdr:to>
    <xdr:graphicFrame macro="">
      <xdr:nvGraphicFramePr>
        <xdr:cNvPr id="52" name="G_NF3_BY_J">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60</xdr:col>
      <xdr:colOff>408888</xdr:colOff>
      <xdr:row>75</xdr:row>
      <xdr:rowOff>92458</xdr:rowOff>
    </xdr:from>
    <xdr:to>
      <xdr:col>67</xdr:col>
      <xdr:colOff>513959</xdr:colOff>
      <xdr:row>95</xdr:row>
      <xdr:rowOff>64919</xdr:rowOff>
    </xdr:to>
    <xdr:graphicFrame macro="">
      <xdr:nvGraphicFramePr>
        <xdr:cNvPr id="51" name="G_NF3_LY_J">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87</xdr:col>
      <xdr:colOff>617946</xdr:colOff>
      <xdr:row>48</xdr:row>
      <xdr:rowOff>128177</xdr:rowOff>
    </xdr:from>
    <xdr:to>
      <xdr:col>95</xdr:col>
      <xdr:colOff>80891</xdr:colOff>
      <xdr:row>69</xdr:row>
      <xdr:rowOff>2672</xdr:rowOff>
    </xdr:to>
    <xdr:graphicFrame macro="">
      <xdr:nvGraphicFramePr>
        <xdr:cNvPr id="65" name="G_SF6_BY_E">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78</xdr:col>
      <xdr:colOff>510355</xdr:colOff>
      <xdr:row>49</xdr:row>
      <xdr:rowOff>38767</xdr:rowOff>
    </xdr:from>
    <xdr:to>
      <xdr:col>86</xdr:col>
      <xdr:colOff>24460</xdr:colOff>
      <xdr:row>69</xdr:row>
      <xdr:rowOff>113295</xdr:rowOff>
    </xdr:to>
    <xdr:graphicFrame macro="">
      <xdr:nvGraphicFramePr>
        <xdr:cNvPr id="61" name="G_SF6_LY_E">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68</xdr:col>
      <xdr:colOff>238125</xdr:colOff>
      <xdr:row>48</xdr:row>
      <xdr:rowOff>168100</xdr:rowOff>
    </xdr:from>
    <xdr:to>
      <xdr:col>75</xdr:col>
      <xdr:colOff>562161</xdr:colOff>
      <xdr:row>69</xdr:row>
      <xdr:rowOff>25250</xdr:rowOff>
    </xdr:to>
    <xdr:graphicFrame macro="">
      <xdr:nvGraphicFramePr>
        <xdr:cNvPr id="49" name="G_SF6_BY_J">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60</xdr:col>
      <xdr:colOff>357187</xdr:colOff>
      <xdr:row>48</xdr:row>
      <xdr:rowOff>202406</xdr:rowOff>
    </xdr:from>
    <xdr:to>
      <xdr:col>67</xdr:col>
      <xdr:colOff>626417</xdr:colOff>
      <xdr:row>69</xdr:row>
      <xdr:rowOff>54793</xdr:rowOff>
    </xdr:to>
    <xdr:graphicFrame macro="">
      <xdr:nvGraphicFramePr>
        <xdr:cNvPr id="47" name="G_SF6_LY_J">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88</xdr:col>
      <xdr:colOff>19216</xdr:colOff>
      <xdr:row>27</xdr:row>
      <xdr:rowOff>26652</xdr:rowOff>
    </xdr:from>
    <xdr:to>
      <xdr:col>95</xdr:col>
      <xdr:colOff>224116</xdr:colOff>
      <xdr:row>46</xdr:row>
      <xdr:rowOff>186468</xdr:rowOff>
    </xdr:to>
    <xdr:graphicFrame macro="">
      <xdr:nvGraphicFramePr>
        <xdr:cNvPr id="57" name="G_PFCs_BY_E">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79</xdr:col>
      <xdr:colOff>186121</xdr:colOff>
      <xdr:row>27</xdr:row>
      <xdr:rowOff>153991</xdr:rowOff>
    </xdr:from>
    <xdr:to>
      <xdr:col>85</xdr:col>
      <xdr:colOff>410203</xdr:colOff>
      <xdr:row>47</xdr:row>
      <xdr:rowOff>95497</xdr:rowOff>
    </xdr:to>
    <xdr:graphicFrame macro="">
      <xdr:nvGraphicFramePr>
        <xdr:cNvPr id="55" name="G_PFCs_LY_E">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69</xdr:col>
      <xdr:colOff>559760</xdr:colOff>
      <xdr:row>26</xdr:row>
      <xdr:rowOff>209760</xdr:rowOff>
    </xdr:from>
    <xdr:to>
      <xdr:col>76</xdr:col>
      <xdr:colOff>42480</xdr:colOff>
      <xdr:row>46</xdr:row>
      <xdr:rowOff>135641</xdr:rowOff>
    </xdr:to>
    <xdr:graphicFrame macro="">
      <xdr:nvGraphicFramePr>
        <xdr:cNvPr id="44" name="G_PFCs_BY_J">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61</xdr:col>
      <xdr:colOff>47625</xdr:colOff>
      <xdr:row>27</xdr:row>
      <xdr:rowOff>35719</xdr:rowOff>
    </xdr:from>
    <xdr:to>
      <xdr:col>67</xdr:col>
      <xdr:colOff>265357</xdr:colOff>
      <xdr:row>46</xdr:row>
      <xdr:rowOff>183600</xdr:rowOff>
    </xdr:to>
    <xdr:graphicFrame macro="">
      <xdr:nvGraphicFramePr>
        <xdr:cNvPr id="42" name="G_PFCs_LY_J">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87</xdr:col>
      <xdr:colOff>26987</xdr:colOff>
      <xdr:row>4</xdr:row>
      <xdr:rowOff>200932</xdr:rowOff>
    </xdr:from>
    <xdr:to>
      <xdr:col>95</xdr:col>
      <xdr:colOff>380998</xdr:colOff>
      <xdr:row>24</xdr:row>
      <xdr:rowOff>149711</xdr:rowOff>
    </xdr:to>
    <xdr:graphicFrame macro="">
      <xdr:nvGraphicFramePr>
        <xdr:cNvPr id="38" name="G_HFCs_BY_E">
          <a:extLst>
            <a:ext uri="{FF2B5EF4-FFF2-40B4-BE49-F238E27FC236}">
              <a16:creationId xmlns:a16="http://schemas.microsoft.com/office/drawing/2014/main" id="{14D0AABC-5169-4594-8C40-8D55124F1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78</xdr:col>
      <xdr:colOff>107156</xdr:colOff>
      <xdr:row>5</xdr:row>
      <xdr:rowOff>0</xdr:rowOff>
    </xdr:from>
    <xdr:to>
      <xdr:col>85</xdr:col>
      <xdr:colOff>638258</xdr:colOff>
      <xdr:row>24</xdr:row>
      <xdr:rowOff>160143</xdr:rowOff>
    </xdr:to>
    <xdr:graphicFrame macro="">
      <xdr:nvGraphicFramePr>
        <xdr:cNvPr id="36" name="G_HFCs_LY_E">
          <a:extLst>
            <a:ext uri="{FF2B5EF4-FFF2-40B4-BE49-F238E27FC236}">
              <a16:creationId xmlns:a16="http://schemas.microsoft.com/office/drawing/2014/main" id="{486DFE15-18AC-4295-93AB-3FD9546A1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68</xdr:col>
      <xdr:colOff>356393</xdr:colOff>
      <xdr:row>5</xdr:row>
      <xdr:rowOff>795</xdr:rowOff>
    </xdr:from>
    <xdr:to>
      <xdr:col>76</xdr:col>
      <xdr:colOff>683419</xdr:colOff>
      <xdr:row>24</xdr:row>
      <xdr:rowOff>172050</xdr:rowOff>
    </xdr:to>
    <xdr:graphicFrame macro="">
      <xdr:nvGraphicFramePr>
        <xdr:cNvPr id="28" name="G_HFCs_BY_J">
          <a:extLst>
            <a:ext uri="{FF2B5EF4-FFF2-40B4-BE49-F238E27FC236}">
              <a16:creationId xmlns:a16="http://schemas.microsoft.com/office/drawing/2014/main" id="{D776CAB4-5D5E-4994-B258-DB2D1D01D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60</xdr:col>
      <xdr:colOff>37353</xdr:colOff>
      <xdr:row>5</xdr:row>
      <xdr:rowOff>82177</xdr:rowOff>
    </xdr:from>
    <xdr:to>
      <xdr:col>67</xdr:col>
      <xdr:colOff>657354</xdr:colOff>
      <xdr:row>25</xdr:row>
      <xdr:rowOff>25672</xdr:rowOff>
    </xdr:to>
    <xdr:graphicFrame macro="">
      <xdr:nvGraphicFramePr>
        <xdr:cNvPr id="26" name="G_HFCs_LY_J">
          <a:extLst>
            <a:ext uri="{FF2B5EF4-FFF2-40B4-BE49-F238E27FC236}">
              <a16:creationId xmlns:a16="http://schemas.microsoft.com/office/drawing/2014/main" id="{16263017-548B-4301-A63F-15C3C9EAD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0.42853</cdr:x>
      <cdr:y>0.43089</cdr:y>
    </cdr:from>
    <cdr:to>
      <cdr:x>0.63826</cdr:x>
      <cdr:y>0.76784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930405" y="1966319"/>
          <a:ext cx="1434191" cy="1537634"/>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b="1">
              <a:effectLst/>
              <a:latin typeface="+mn-lt"/>
              <a:ea typeface="+mn-ea"/>
              <a:cs typeface="+mn-cs"/>
            </a:rPr>
            <a:t>温室効果ガス</a:t>
          </a:r>
          <a:endParaRPr lang="ja-JP" altLang="ja-JP" sz="2400" b="1">
            <a:effectLst/>
          </a:endParaRPr>
        </a:p>
        <a:p xmlns:a="http://schemas.openxmlformats.org/drawingml/2006/main">
          <a:pPr algn="ctr"/>
          <a:r>
            <a:rPr lang="ja-JP" altLang="ja-JP" sz="1600" b="1">
              <a:effectLst/>
              <a:latin typeface="+mn-lt"/>
              <a:ea typeface="+mn-ea"/>
              <a:cs typeface="+mn-cs"/>
            </a:rPr>
            <a:t>排出量</a:t>
          </a:r>
          <a:endParaRPr lang="en-US" altLang="ja-JP" sz="1600" b="1">
            <a:effectLst/>
            <a:latin typeface="+mn-lt"/>
            <a:ea typeface="+mn-ea"/>
            <a:cs typeface="+mn-cs"/>
          </a:endParaRPr>
        </a:p>
        <a:p xmlns:a="http://schemas.openxmlformats.org/drawingml/2006/main">
          <a:pPr algn="ctr"/>
          <a:endParaRPr lang="en-US" altLang="ja-JP" sz="1600" b="1">
            <a:effectLst/>
            <a:latin typeface="+mn-lt"/>
            <a:ea typeface="+mn-ea"/>
            <a:cs typeface="+mn-cs"/>
          </a:endParaRPr>
        </a:p>
        <a:p xmlns:a="http://schemas.openxmlformats.org/drawingml/2006/main">
          <a:pPr algn="ctr"/>
          <a:endParaRPr lang="en-US" altLang="ja-JP" sz="1800">
            <a:effectLst/>
            <a:latin typeface="+mn-lt"/>
            <a:ea typeface="+mn-ea"/>
            <a:cs typeface="+mn-cs"/>
          </a:endParaRPr>
        </a:p>
        <a:p xmlns:a="http://schemas.openxmlformats.org/drawingml/2006/main">
          <a:pPr algn="ctr"/>
          <a:r>
            <a:rPr lang="ja-JP" altLang="en-US" sz="1400">
              <a:effectLst/>
              <a:latin typeface="+mn-lt"/>
              <a:ea typeface="+mn-ea"/>
              <a:cs typeface="+mn-cs"/>
            </a:rPr>
            <a:t>（</a:t>
          </a:r>
          <a:r>
            <a:rPr lang="en-US" altLang="ja-JP" sz="1400">
              <a:effectLst/>
              <a:latin typeface="+mn-lt"/>
              <a:ea typeface="+mn-ea"/>
              <a:cs typeface="+mn-cs"/>
            </a:rPr>
            <a:t>CO</a:t>
          </a:r>
          <a:r>
            <a:rPr lang="en-US" altLang="ja-JP" sz="1050">
              <a:effectLst/>
              <a:latin typeface="+mn-lt"/>
              <a:ea typeface="+mn-ea"/>
              <a:cs typeface="+mn-cs"/>
            </a:rPr>
            <a:t>2</a:t>
          </a:r>
          <a:r>
            <a:rPr lang="ja-JP" altLang="ja-JP" sz="1400">
              <a:effectLst/>
              <a:latin typeface="+mn-lt"/>
              <a:ea typeface="+mn-ea"/>
              <a:cs typeface="+mn-cs"/>
            </a:rPr>
            <a:t>換算</a:t>
          </a:r>
          <a:r>
            <a:rPr lang="ja-JP" altLang="en-US" sz="1400">
              <a:effectLst/>
              <a:latin typeface="+mn-lt"/>
              <a:ea typeface="+mn-ea"/>
              <a:cs typeface="+mn-cs"/>
            </a:rPr>
            <a:t>）</a:t>
          </a:r>
        </a:p>
        <a:p xmlns:a="http://schemas.openxmlformats.org/drawingml/2006/main">
          <a:pPr algn="ctr"/>
          <a:endParaRPr lang="ja-JP" altLang="ja-JP" sz="24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0.37725</cdr:x>
      <cdr:y>0.28573</cdr:y>
    </cdr:from>
    <cdr:to>
      <cdr:x>0.64773</cdr:x>
      <cdr:y>0.57363</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929425" y="1188885"/>
          <a:ext cx="1383367" cy="1197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0.39781</cdr:x>
      <cdr:y>0.28572</cdr:y>
    </cdr:from>
    <cdr:to>
      <cdr:x>0.63917</cdr:x>
      <cdr:y>0.59728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6962" y="1179970"/>
          <a:ext cx="1223730" cy="1286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latin typeface="Calibri" panose="020F0502020204030204" pitchFamily="34" charset="0"/>
              <a:ea typeface="+mj-ea"/>
              <a:cs typeface="Calibri" panose="020F0502020204030204" pitchFamily="34" charset="0"/>
            </a:rPr>
            <a:t>NF</a:t>
          </a:r>
          <a:r>
            <a:rPr lang="en-US" altLang="ja-JP" sz="1400" b="1" baseline="-10000">
              <a:ln>
                <a:noFill/>
              </a:ln>
              <a:solidFill>
                <a:sysClr val="windowText" lastClr="000000"/>
              </a:solidFill>
              <a:latin typeface="Calibri" panose="020F0502020204030204" pitchFamily="34" charset="0"/>
              <a:ea typeface="+mj-ea"/>
              <a:cs typeface="Calibri" panose="020F0502020204030204" pitchFamily="34" charset="0"/>
            </a:rPr>
            <a:t>3</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3.xml><?xml version="1.0" encoding="utf-8"?>
<c:userShapes xmlns:c="http://schemas.openxmlformats.org/drawingml/2006/chart">
  <cdr:relSizeAnchor xmlns:cdr="http://schemas.openxmlformats.org/drawingml/2006/chartDrawing">
    <cdr:from>
      <cdr:x>0.39202</cdr:x>
      <cdr:y>0.29008</cdr:y>
    </cdr:from>
    <cdr:to>
      <cdr:x>0.63777</cdr:x>
      <cdr:y>0.60164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6446" y="1207724"/>
          <a:ext cx="1264088" cy="12971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alibri" panose="020F0502020204030204" pitchFamily="34" charset="0"/>
              <a:ea typeface="+mn-ea"/>
              <a:cs typeface="Calibri" panose="020F0502020204030204" pitchFamily="34" charset="0"/>
            </a:rPr>
            <a:t>NF</a:t>
          </a:r>
          <a:r>
            <a:rPr lang="en-US" altLang="ja-JP" sz="1400" b="1" baseline="-10000">
              <a:latin typeface="Calibri" panose="020F0502020204030204" pitchFamily="34" charset="0"/>
              <a:ea typeface="+mn-ea"/>
              <a:cs typeface="Calibri" panose="020F0502020204030204" pitchFamily="34" charset="0"/>
            </a:rPr>
            <a:t>3</a:t>
          </a:r>
          <a:r>
            <a:rPr lang="en-US" altLang="ja-JP" sz="1400" b="1">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4.xml><?xml version="1.0" encoding="utf-8"?>
<c:userShapes xmlns:c="http://schemas.openxmlformats.org/drawingml/2006/chart">
  <cdr:relSizeAnchor xmlns:cdr="http://schemas.openxmlformats.org/drawingml/2006/chartDrawing">
    <cdr:from>
      <cdr:x>0.38538</cdr:x>
      <cdr:y>0.35956</cdr:y>
    </cdr:from>
    <cdr:to>
      <cdr:x>0.63938</cdr:x>
      <cdr:y>0.64105</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12007" y="1605455"/>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0.38152</cdr:x>
      <cdr:y>0.37358</cdr:y>
    </cdr:from>
    <cdr:to>
      <cdr:x>0.63737</cdr:x>
      <cdr:y>0.65578</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2034651" y="1580563"/>
          <a:ext cx="1364451" cy="11939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0.49213</cdr:x>
      <cdr:y>0.35343</cdr:y>
    </cdr:from>
    <cdr:to>
      <cdr:x>0.70444</cdr:x>
      <cdr:y>0.66894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665171" y="1491924"/>
          <a:ext cx="1149782" cy="13319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7.xml><?xml version="1.0" encoding="utf-8"?>
<c:userShapes xmlns:c="http://schemas.openxmlformats.org/drawingml/2006/chart">
  <cdr:relSizeAnchor xmlns:cdr="http://schemas.openxmlformats.org/drawingml/2006/chartDrawing">
    <cdr:from>
      <cdr:x>0.39482</cdr:x>
      <cdr:y>0.34922</cdr:y>
    </cdr:from>
    <cdr:to>
      <cdr:x>0.62594</cdr:x>
      <cdr:y>0.64893</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95711" y="1485197"/>
          <a:ext cx="1226774" cy="1274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8.xml><?xml version="1.0" encoding="utf-8"?>
<c:userShapes xmlns:c="http://schemas.openxmlformats.org/drawingml/2006/chart">
  <cdr:relSizeAnchor xmlns:cdr="http://schemas.openxmlformats.org/drawingml/2006/chartDrawing">
    <cdr:from>
      <cdr:x>0.33336</cdr:x>
      <cdr:y>0.38625</cdr:y>
    </cdr:from>
    <cdr:to>
      <cdr:x>0.65069</cdr:x>
      <cdr:y>0.65545</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779768" y="1577490"/>
          <a:ext cx="1694185" cy="10994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0.33032</cdr:x>
      <cdr:y>0.38569</cdr:y>
    </cdr:from>
    <cdr:to>
      <cdr:x>0.64718</cdr:x>
      <cdr:y>0.65451</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19335" y="1638299"/>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0.12058</cdr:x>
      <cdr:y>0</cdr:y>
    </cdr:from>
    <cdr:to>
      <cdr:x>0.80249</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1138107" y="0"/>
          <a:ext cx="6435992" cy="4316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mn-lt"/>
              <a:ea typeface="+mn-ea"/>
              <a:cs typeface="Times New Roman" panose="02020603050405020304" pitchFamily="18" charset="0"/>
            </a:rPr>
            <a:t>GHG</a:t>
          </a:r>
          <a:r>
            <a:rPr lang="en-US" altLang="ja-JP" sz="1800" b="1" baseline="0">
              <a:effectLst/>
              <a:latin typeface="+mn-lt"/>
              <a:ea typeface="+mn-ea"/>
              <a:cs typeface="Times New Roman" panose="02020603050405020304" pitchFamily="18" charset="0"/>
            </a:rPr>
            <a:t> emissions by gas (excluding energy-related CO</a:t>
          </a:r>
          <a:r>
            <a:rPr lang="en-US" altLang="ja-JP" sz="1800" b="1" baseline="-25000">
              <a:effectLst/>
              <a:latin typeface="+mn-lt"/>
              <a:ea typeface="+mn-ea"/>
              <a:cs typeface="Times New Roman" panose="02020603050405020304" pitchFamily="18" charset="0"/>
            </a:rPr>
            <a:t>2</a:t>
          </a:r>
          <a:r>
            <a:rPr lang="en-US" altLang="ja-JP" sz="1800" b="1" baseline="0">
              <a:effectLst/>
              <a:latin typeface="+mn-lt"/>
              <a:ea typeface="+mn-ea"/>
              <a:cs typeface="Times New Roman" panose="02020603050405020304" pitchFamily="18" charset="0"/>
            </a:rPr>
            <a:t> emissions</a:t>
          </a:r>
          <a:r>
            <a:rPr lang="en-US" altLang="ja-JP" sz="1400" b="1" baseline="0">
              <a:effectLst/>
              <a:latin typeface="+mn-lt"/>
              <a:ea typeface="+mn-ea"/>
              <a:cs typeface="Times New Roman" panose="02020603050405020304" pitchFamily="18" charset="0"/>
            </a:rPr>
            <a:t>)</a:t>
          </a:r>
          <a:endParaRPr lang="ja-JP" altLang="ja-JP" sz="1800" b="1">
            <a:effectLst/>
            <a:latin typeface="+mn-lt"/>
            <a:cs typeface="Times New Roman" panose="02020603050405020304" pitchFamily="18" charset="0"/>
          </a:endParaRPr>
        </a:p>
      </cdr:txBody>
    </cdr:sp>
  </cdr:relSizeAnchor>
  <cdr:relSizeAnchor xmlns:cdr="http://schemas.openxmlformats.org/drawingml/2006/chartDrawing">
    <cdr:from>
      <cdr:x>0.403</cdr:x>
      <cdr:y>0.92774</cdr:y>
    </cdr:from>
    <cdr:to>
      <cdr:x>0.52462</cdr:x>
      <cdr:y>0.97344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3803646" y="4457372"/>
          <a:ext cx="1147883" cy="2195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a:latin typeface="+mn-lt"/>
              <a:cs typeface="Times New Roman" panose="02020603050405020304" pitchFamily="18" charset="0"/>
            </a:rPr>
            <a:t>Emissions [Mt</a:t>
          </a:r>
          <a:r>
            <a:rPr lang="en-US" altLang="ja-JP" sz="1400" baseline="0">
              <a:latin typeface="+mn-lt"/>
              <a:cs typeface="Times New Roman" panose="02020603050405020304" pitchFamily="18" charset="0"/>
            </a:rPr>
            <a:t> </a:t>
          </a:r>
          <a:r>
            <a:rPr lang="en-US" altLang="ja-JP" sz="1400">
              <a:latin typeface="+mn-lt"/>
              <a:cs typeface="Times New Roman" panose="02020603050405020304" pitchFamily="18" charset="0"/>
            </a:rPr>
            <a:t>CO</a:t>
          </a:r>
          <a:r>
            <a:rPr lang="en-US" altLang="ja-JP" sz="1400" baseline="-25000">
              <a:latin typeface="+mn-lt"/>
              <a:cs typeface="Times New Roman" panose="02020603050405020304" pitchFamily="18" charset="0"/>
            </a:rPr>
            <a:t>2</a:t>
          </a:r>
          <a:r>
            <a:rPr lang="en-US" altLang="ja-JP" sz="1400">
              <a:latin typeface="+mn-lt"/>
              <a:cs typeface="Times New Roman" panose="02020603050405020304" pitchFamily="18" charset="0"/>
            </a:rPr>
            <a:t>eq.]</a:t>
          </a:r>
          <a:endParaRPr lang="ja-JP" altLang="en-US" sz="1400">
            <a:latin typeface="+mn-lt"/>
            <a:cs typeface="Times New Roman" panose="02020603050405020304" pitchFamily="18"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0.32807</cdr:x>
      <cdr:y>0.373</cdr:y>
    </cdr:from>
    <cdr:to>
      <cdr:x>0.64406</cdr:x>
      <cdr:y>0.6984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14603" y="1514265"/>
          <a:ext cx="1458830" cy="1321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400" b="1">
              <a:ln w="6350">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1.xml><?xml version="1.0" encoding="utf-8"?>
<c:userShapes xmlns:c="http://schemas.openxmlformats.org/drawingml/2006/chart">
  <cdr:relSizeAnchor xmlns:cdr="http://schemas.openxmlformats.org/drawingml/2006/chartDrawing">
    <cdr:from>
      <cdr:x>0.33231</cdr:x>
      <cdr:y>0.37951</cdr:y>
    </cdr:from>
    <cdr:to>
      <cdr:x>0.64715</cdr:x>
      <cdr:y>0.69504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34700" y="1545432"/>
          <a:ext cx="1454020" cy="12848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300" b="1">
              <a:ln w="6350">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2.xml><?xml version="1.0" encoding="utf-8"?>
<c:userShapes xmlns:c="http://schemas.openxmlformats.org/drawingml/2006/chart">
  <cdr:relSizeAnchor xmlns:cdr="http://schemas.openxmlformats.org/drawingml/2006/chartDrawing">
    <cdr:from>
      <cdr:x>0.38497</cdr:x>
      <cdr:y>0.41441</cdr:y>
    </cdr:from>
    <cdr:to>
      <cdr:x>0.65131</cdr:x>
      <cdr:y>0.70263</cdr:y>
    </cdr:to>
    <cdr:sp macro="" textlink="">
      <cdr:nvSpPr>
        <cdr:cNvPr id="3" name="テキスト ボックス 1">
          <a:extLst xmlns:a="http://schemas.openxmlformats.org/drawingml/2006/main">
            <a:ext uri="{FF2B5EF4-FFF2-40B4-BE49-F238E27FC236}">
              <a16:creationId xmlns:a16="http://schemas.microsoft.com/office/drawing/2014/main" id="{BC4650FA-ACBB-4DE8-9E16-9D3A45DD95A3}"/>
            </a:ext>
          </a:extLst>
        </cdr:cNvPr>
        <cdr:cNvSpPr txBox="1"/>
      </cdr:nvSpPr>
      <cdr:spPr>
        <a:xfrm xmlns:a="http://schemas.openxmlformats.org/drawingml/2006/main">
          <a:off x="2027206" y="1753355"/>
          <a:ext cx="1402479" cy="121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0.37933</cdr:x>
      <cdr:y>0.40659</cdr:y>
    </cdr:from>
    <cdr:to>
      <cdr:x>0.64502</cdr:x>
      <cdr:y>0.69546</cdr:y>
    </cdr:to>
    <cdr:sp macro="" textlink="">
      <cdr:nvSpPr>
        <cdr:cNvPr id="3" name="テキスト ボックス 1">
          <a:extLst xmlns:a="http://schemas.openxmlformats.org/drawingml/2006/main">
            <a:ext uri="{FF2B5EF4-FFF2-40B4-BE49-F238E27FC236}">
              <a16:creationId xmlns:a16="http://schemas.microsoft.com/office/drawing/2014/main" id="{EF0282B1-BE78-4BEA-845A-F44A4F190EFB}"/>
            </a:ext>
          </a:extLst>
        </cdr:cNvPr>
        <cdr:cNvSpPr txBox="1"/>
      </cdr:nvSpPr>
      <cdr:spPr>
        <a:xfrm xmlns:a="http://schemas.openxmlformats.org/drawingml/2006/main">
          <a:off x="2003486" y="1717675"/>
          <a:ext cx="1403324" cy="1220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HFCs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0.38139</cdr:x>
      <cdr:y>0.39662</cdr:y>
    </cdr:from>
    <cdr:to>
      <cdr:x>0.6501</cdr:x>
      <cdr:y>0.71985</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362463" y="1647030"/>
          <a:ext cx="1664505" cy="13422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HFCs</a:t>
          </a:r>
          <a:r>
            <a:rPr lang="en-US" altLang="ja-JP" sz="1400" b="1">
              <a:ln w="3175">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5.xml><?xml version="1.0" encoding="utf-8"?>
<c:userShapes xmlns:c="http://schemas.openxmlformats.org/drawingml/2006/chart">
  <cdr:relSizeAnchor xmlns:cdr="http://schemas.openxmlformats.org/drawingml/2006/chartDrawing">
    <cdr:from>
      <cdr:x>0.38089</cdr:x>
      <cdr:y>0.40172</cdr:y>
    </cdr:from>
    <cdr:to>
      <cdr:x>0.63917</cdr:x>
      <cdr:y>0.70543</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155352" y="1660898"/>
          <a:ext cx="1461536" cy="12557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mn-lt"/>
              <a:ea typeface="+mn-ea"/>
            </a:rPr>
            <a:t>HFCs</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6.xml><?xml version="1.0" encoding="utf-8"?>
<xdr:wsDr xmlns:xdr="http://schemas.openxmlformats.org/drawingml/2006/spreadsheetDrawing" xmlns:a="http://schemas.openxmlformats.org/drawingml/2006/main">
  <xdr:twoCellAnchor editAs="absolute">
    <xdr:from>
      <xdr:col>74</xdr:col>
      <xdr:colOff>39883</xdr:colOff>
      <xdr:row>60</xdr:row>
      <xdr:rowOff>160266</xdr:rowOff>
    </xdr:from>
    <xdr:to>
      <xdr:col>84</xdr:col>
      <xdr:colOff>456183</xdr:colOff>
      <xdr:row>90</xdr:row>
      <xdr:rowOff>43823</xdr:rowOff>
    </xdr:to>
    <xdr:graphicFrame macro="">
      <xdr:nvGraphicFramePr>
        <xdr:cNvPr id="5" name="G_EnergyCO2_E">
          <a:extLst>
            <a:ext uri="{FF2B5EF4-FFF2-40B4-BE49-F238E27FC236}">
              <a16:creationId xmlns:a16="http://schemas.microsoft.com/office/drawing/2014/main" id="{506F42FA-4EC2-4CF9-AD9C-59FECDA2B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62</xdr:col>
      <xdr:colOff>119922</xdr:colOff>
      <xdr:row>60</xdr:row>
      <xdr:rowOff>173665</xdr:rowOff>
    </xdr:from>
    <xdr:to>
      <xdr:col>72</xdr:col>
      <xdr:colOff>531401</xdr:colOff>
      <xdr:row>90</xdr:row>
      <xdr:rowOff>65252</xdr:rowOff>
    </xdr:to>
    <xdr:graphicFrame macro="">
      <xdr:nvGraphicFramePr>
        <xdr:cNvPr id="3" name="G_EnergyCO2_J">
          <a:extLst>
            <a:ext uri="{FF2B5EF4-FFF2-40B4-BE49-F238E27FC236}">
              <a16:creationId xmlns:a16="http://schemas.microsoft.com/office/drawing/2014/main" id="{D78BAB38-5986-4A75-8E11-7A347696B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74</xdr:col>
      <xdr:colOff>52321</xdr:colOff>
      <xdr:row>31</xdr:row>
      <xdr:rowOff>135318</xdr:rowOff>
    </xdr:from>
    <xdr:to>
      <xdr:col>84</xdr:col>
      <xdr:colOff>446210</xdr:colOff>
      <xdr:row>59</xdr:row>
      <xdr:rowOff>29005</xdr:rowOff>
    </xdr:to>
    <xdr:graphicFrame macro="">
      <xdr:nvGraphicFramePr>
        <xdr:cNvPr id="4" name="G_CO2_E">
          <a:extLst>
            <a:ext uri="{FF2B5EF4-FFF2-40B4-BE49-F238E27FC236}">
              <a16:creationId xmlns:a16="http://schemas.microsoft.com/office/drawing/2014/main" id="{CBBBF79F-A6DB-4CE6-A2AA-8AA818C0A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62</xdr:col>
      <xdr:colOff>73496</xdr:colOff>
      <xdr:row>31</xdr:row>
      <xdr:rowOff>171178</xdr:rowOff>
    </xdr:from>
    <xdr:to>
      <xdr:col>72</xdr:col>
      <xdr:colOff>453679</xdr:colOff>
      <xdr:row>59</xdr:row>
      <xdr:rowOff>48848</xdr:rowOff>
    </xdr:to>
    <xdr:graphicFrame macro="">
      <xdr:nvGraphicFramePr>
        <xdr:cNvPr id="2" name="G_CO2_J">
          <a:extLst>
            <a:ext uri="{FF2B5EF4-FFF2-40B4-BE49-F238E27FC236}">
              <a16:creationId xmlns:a16="http://schemas.microsoft.com/office/drawing/2014/main" id="{B7F5EA14-89C8-46F6-9B9D-CB8F9F209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73</xdr:col>
      <xdr:colOff>526851</xdr:colOff>
      <xdr:row>6</xdr:row>
      <xdr:rowOff>183355</xdr:rowOff>
    </xdr:from>
    <xdr:to>
      <xdr:col>84</xdr:col>
      <xdr:colOff>242903</xdr:colOff>
      <xdr:row>29</xdr:row>
      <xdr:rowOff>123129</xdr:rowOff>
    </xdr:to>
    <xdr:graphicFrame macro="">
      <xdr:nvGraphicFramePr>
        <xdr:cNvPr id="7" name="G_GHG_E">
          <a:extLst>
            <a:ext uri="{FF2B5EF4-FFF2-40B4-BE49-F238E27FC236}">
              <a16:creationId xmlns:a16="http://schemas.microsoft.com/office/drawing/2014/main" id="{3F50275E-E57B-405B-82D0-7DBCBEAEE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62</xdr:col>
      <xdr:colOff>90526</xdr:colOff>
      <xdr:row>6</xdr:row>
      <xdr:rowOff>151280</xdr:rowOff>
    </xdr:from>
    <xdr:to>
      <xdr:col>72</xdr:col>
      <xdr:colOff>461104</xdr:colOff>
      <xdr:row>29</xdr:row>
      <xdr:rowOff>77858</xdr:rowOff>
    </xdr:to>
    <xdr:graphicFrame macro="">
      <xdr:nvGraphicFramePr>
        <xdr:cNvPr id="6" name="G_GHG_J">
          <a:extLst>
            <a:ext uri="{FF2B5EF4-FFF2-40B4-BE49-F238E27FC236}">
              <a16:creationId xmlns:a16="http://schemas.microsoft.com/office/drawing/2014/main" id="{DC8DDD12-ED29-436E-B943-EA499EBAB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0.26307</cdr:x>
      <cdr:y>0.03414</cdr:y>
    </cdr:from>
    <cdr:to>
      <cdr:x>0.75891</cdr:x>
      <cdr:y>0.09537</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927449" y="191135"/>
          <a:ext cx="3632854" cy="342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mn-lt"/>
              <a:ea typeface="+mn-ea"/>
              <a:cs typeface="Times New Roman" panose="02020603050405020304" pitchFamily="18" charset="0"/>
            </a:rPr>
            <a:t>Energy-related</a:t>
          </a:r>
          <a:r>
            <a:rPr kumimoji="1" lang="en-US" altLang="ja-JP" sz="1600" b="1" baseline="0">
              <a:solidFill>
                <a:sysClr val="windowText" lastClr="000000"/>
              </a:solidFill>
              <a:effectLst/>
              <a:latin typeface="+mn-lt"/>
              <a:ea typeface="+mn-ea"/>
              <a:cs typeface="Times New Roman" panose="02020603050405020304" pitchFamily="18" charset="0"/>
            </a:rPr>
            <a:t> C</a:t>
          </a:r>
          <a:r>
            <a:rPr kumimoji="1" lang="en-US" altLang="ja-JP" sz="1600" b="1">
              <a:solidFill>
                <a:sysClr val="windowText" lastClr="000000"/>
              </a:solidFill>
              <a:effectLst/>
              <a:latin typeface="+mn-lt"/>
              <a:ea typeface="+mn-ea"/>
              <a:cs typeface="Times New Roman" panose="02020603050405020304" pitchFamily="18" charset="0"/>
            </a:rPr>
            <a:t>O</a:t>
          </a:r>
          <a:r>
            <a:rPr kumimoji="1" lang="en-US" altLang="ja-JP" sz="1600" b="1" baseline="-25000">
              <a:solidFill>
                <a:sysClr val="windowText" lastClr="000000"/>
              </a:solidFill>
              <a:effectLst/>
              <a:latin typeface="+mn-lt"/>
              <a:ea typeface="+mn-ea"/>
              <a:cs typeface="Times New Roman" panose="02020603050405020304" pitchFamily="18" charset="0"/>
            </a:rPr>
            <a:t>2</a:t>
          </a:r>
          <a:r>
            <a:rPr kumimoji="1" lang="ja-JP" altLang="ja-JP" sz="1600" b="1" baseline="0">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en-US" sz="1600" b="1" baseline="0">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mn-cs"/>
            </a:rPr>
            <a:t>per capita </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0.48742</cdr:x>
      <cdr:y>0.9062</cdr:y>
    </cdr:from>
    <cdr:to>
      <cdr:x>0.61541</cdr:x>
      <cdr:y>0.95625</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533633" y="5073434"/>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0.91978</cdr:x>
      <cdr:y>0.20098</cdr:y>
    </cdr:from>
    <cdr:to>
      <cdr:x>0.96068</cdr:x>
      <cdr:y>0.81736</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5090916" y="2702362"/>
          <a:ext cx="3450839" cy="2965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l</a:t>
          </a:r>
          <a:r>
            <a:rPr kumimoji="1" lang="en-US" altLang="ja-JP" sz="1200">
              <a:solidFill>
                <a:sysClr val="windowText" lastClr="000000"/>
              </a:solidFill>
              <a:effectLst/>
              <a:latin typeface="+mn-lt"/>
              <a:ea typeface="+mn-ea"/>
              <a:cs typeface="+mn-cs"/>
            </a:rPr>
            <a:t>ine chart]</a:t>
          </a:r>
          <a:r>
            <a:rPr kumimoji="1" lang="ja-JP" altLang="ja-JP" sz="1200">
              <a:solidFill>
                <a:sysClr val="windowText" lastClr="000000"/>
              </a:solidFill>
              <a:effectLst/>
              <a:latin typeface="+mn-lt"/>
              <a:ea typeface="+mn-ea"/>
              <a:cs typeface="+mn-cs"/>
            </a:rPr>
            <a:t> </a:t>
          </a:r>
          <a:endParaRPr lang="ja-JP" altLang="ja-JP" sz="1400">
            <a:effectLst/>
            <a:latin typeface="+mn-lt"/>
          </a:endParaRPr>
        </a:p>
      </cdr:txBody>
    </cdr:sp>
  </cdr:relSizeAnchor>
  <cdr:relSizeAnchor xmlns:cdr="http://schemas.openxmlformats.org/drawingml/2006/chartDrawing">
    <cdr:from>
      <cdr:x>0.02224</cdr:x>
      <cdr:y>0.03244</cdr:y>
    </cdr:from>
    <cdr:to>
      <cdr:x>0.06974</cdr:x>
      <cdr:y>0.79094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89842" y="2132691"/>
          <a:ext cx="4246506" cy="3443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 Energy-related 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en-US" altLang="ja-JP" sz="1200">
              <a:solidFill>
                <a:sysClr val="windowText" lastClr="000000"/>
              </a:solidFill>
              <a:effectLst/>
              <a:latin typeface="+mn-lt"/>
              <a:ea typeface="+mn-ea"/>
              <a:cs typeface="+mn-cs"/>
            </a:rPr>
            <a:t>]</a:t>
          </a:r>
          <a:endParaRPr lang="ja-JP" altLang="ja-JP" sz="1200">
            <a:effectLst/>
            <a:latin typeface="+mn-lt"/>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896893" y="4058382"/>
          <a:ext cx="4937026" cy="129665"/>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8.xml><?xml version="1.0" encoding="utf-8"?>
<c:userShapes xmlns:c="http://schemas.openxmlformats.org/drawingml/2006/chart">
  <cdr:relSizeAnchor xmlns:cdr="http://schemas.openxmlformats.org/drawingml/2006/chartDrawing">
    <cdr:from>
      <cdr:x>0.24303</cdr:x>
      <cdr:y>0.0223</cdr:y>
    </cdr:from>
    <cdr:to>
      <cdr:x>0.72655</cdr:x>
      <cdr:y>0.08634</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760710" y="125027"/>
          <a:ext cx="350301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lt"/>
              <a:ea typeface="ＭＳ Ｐゴシック" panose="020B0600070205080204" pitchFamily="50" charset="-128"/>
            </a:rPr>
            <a:t>一人当たり</a:t>
          </a:r>
          <a:r>
            <a:rPr kumimoji="1" lang="ja-JP" altLang="ja-JP" sz="1600" b="1">
              <a:solidFill>
                <a:sysClr val="windowText" lastClr="000000"/>
              </a:solidFill>
              <a:effectLst/>
              <a:latin typeface="+mn-lt"/>
              <a:ea typeface="ＭＳ Ｐゴシック" panose="020B0600070205080204" pitchFamily="50" charset="-128"/>
              <a:cs typeface="+mn-cs"/>
            </a:rPr>
            <a:t>エネルギー起源</a:t>
          </a:r>
          <a:r>
            <a:rPr kumimoji="1" lang="en-US" altLang="ja-JP" sz="1600" b="1">
              <a:solidFill>
                <a:sysClr val="windowText" lastClr="000000"/>
              </a:solidFill>
              <a:latin typeface="+mn-lt"/>
              <a:ea typeface="ＭＳ Ｐゴシック" panose="020B0600070205080204" pitchFamily="50" charset="-128"/>
            </a:rPr>
            <a:t>CO</a:t>
          </a:r>
          <a:r>
            <a:rPr kumimoji="1" lang="en-US" altLang="ja-JP" sz="1600" b="1" baseline="-25000">
              <a:solidFill>
                <a:sysClr val="windowText" lastClr="000000"/>
              </a:solidFill>
              <a:latin typeface="+mn-lt"/>
              <a:ea typeface="ＭＳ Ｐゴシック" panose="020B0600070205080204" pitchFamily="50" charset="-128"/>
            </a:rPr>
            <a:t>2 </a:t>
          </a:r>
          <a:r>
            <a:rPr kumimoji="1" lang="ja-JP" altLang="en-US" sz="1600" b="1">
              <a:solidFill>
                <a:sysClr val="windowText" lastClr="000000"/>
              </a:solidFill>
              <a:latin typeface="+mn-lt"/>
              <a:ea typeface="ＭＳ Ｐゴシック" panose="020B0600070205080204" pitchFamily="50" charset="-128"/>
            </a:rPr>
            <a:t>排出量</a:t>
          </a:r>
          <a:endParaRPr kumimoji="1" lang="en-US" altLang="ja-JP" sz="1600" b="1">
            <a:solidFill>
              <a:sysClr val="windowText" lastClr="000000"/>
            </a:solidFill>
            <a:latin typeface="+mn-lt"/>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0.91479</cdr:y>
    </cdr:from>
    <cdr:to>
      <cdr:x>0.55546</cdr:x>
      <cdr:y>0.96695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77900" y="5128843"/>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一人当たり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エネルギー起源</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［百万トン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、棒グラフ］</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917106" y="4038304"/>
          <a:ext cx="4883247" cy="133214"/>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9.xml><?xml version="1.0" encoding="utf-8"?>
<c:userShapes xmlns:c="http://schemas.openxmlformats.org/drawingml/2006/chart">
  <cdr:relSizeAnchor xmlns:cdr="http://schemas.openxmlformats.org/drawingml/2006/chartDrawing">
    <cdr:from>
      <cdr:x>0.04193</cdr:x>
      <cdr:y>0.0127</cdr:y>
    </cdr:from>
    <cdr:to>
      <cdr:x>0.97952</cdr:x>
      <cdr:y>0.07727</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306268" y="67420"/>
          <a:ext cx="6848417" cy="342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mn-lt"/>
              <a:ea typeface="+mn-ea"/>
              <a:cs typeface="Times New Roman" panose="02020603050405020304" pitchFamily="18" charset="0"/>
            </a:rPr>
            <a:t>CO</a:t>
          </a:r>
          <a:r>
            <a:rPr kumimoji="1" lang="en-US" altLang="ja-JP" sz="1600" b="1" baseline="-25000">
              <a:solidFill>
                <a:sysClr val="windowText" lastClr="000000"/>
              </a:solidFill>
              <a:effectLst/>
              <a:latin typeface="+mn-lt"/>
              <a:ea typeface="+mn-ea"/>
              <a:cs typeface="Times New Roman" panose="02020603050405020304" pitchFamily="18" charset="0"/>
            </a:rPr>
            <a:t>2</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per </a:t>
          </a:r>
          <a:r>
            <a:rPr kumimoji="1" lang="en-US" altLang="ja-JP" sz="1600" b="1" baseline="0">
              <a:solidFill>
                <a:sysClr val="windowText" lastClr="000000"/>
              </a:solidFill>
              <a:effectLst/>
              <a:latin typeface="+mn-lt"/>
              <a:ea typeface="+mn-ea"/>
              <a:cs typeface="Times New Roman" panose="02020603050405020304" pitchFamily="18" charset="0"/>
            </a:rPr>
            <a:t>capita</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0.92615</cdr:x>
      <cdr:y>0.13599</cdr:y>
    </cdr:from>
    <cdr:to>
      <cdr:x>0.96492</cdr:x>
      <cdr:y>0.89799</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812611" y="2602243"/>
          <a:ext cx="4041988"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Line chart]</a:t>
          </a:r>
          <a:endParaRPr lang="ja-JP" altLang="ja-JP" sz="1400">
            <a:effectLst/>
            <a:latin typeface="+mn-lt"/>
          </a:endParaRPr>
        </a:p>
      </cdr:txBody>
    </cdr:sp>
  </cdr:relSizeAnchor>
  <cdr:relSizeAnchor xmlns:cdr="http://schemas.openxmlformats.org/drawingml/2006/chartDrawing">
    <cdr:from>
      <cdr:x>0.01885</cdr:x>
      <cdr:y>0.11487</cdr:y>
    </cdr:from>
    <cdr:to>
      <cdr:x>0.07354</cdr:x>
      <cdr:y>0.69354</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200905" y="1946451"/>
          <a:ext cx="3069533" cy="3952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Total 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ja-JP" altLang="ja-JP" sz="1200" baseline="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en-US" altLang="ja-JP" sz="1200">
              <a:solidFill>
                <a:sysClr val="windowText" lastClr="000000"/>
              </a:solidFill>
              <a:effectLst/>
              <a:latin typeface="+mn-lt"/>
              <a:ea typeface="+mn-ea"/>
              <a:cs typeface="+mn-cs"/>
            </a:rPr>
            <a:t>]</a:t>
          </a:r>
          <a:endParaRPr lang="ja-JP" altLang="ja-JP" sz="1200">
            <a:effectLst/>
            <a:latin typeface="+mn-lt"/>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0.49142</cdr:x>
      <cdr:y>0.91232</cdr:y>
    </cdr:from>
    <cdr:to>
      <cdr:x>0.6198</cdr:x>
      <cdr:y>0.96514</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551586" y="4839341"/>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918465" y="3871730"/>
          <a:ext cx="4863764" cy="126960"/>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各温室効果ガス（エネルギー起源</a:t>
          </a:r>
          <a:r>
            <a:rPr lang="en-US" altLang="ja-JP" sz="1600" b="1">
              <a:latin typeface="+mn-lt"/>
              <a:ea typeface="+mj-ea"/>
            </a:rPr>
            <a:t>CO</a:t>
          </a:r>
          <a:r>
            <a:rPr lang="en-US" altLang="ja-JP" sz="1600" b="1" baseline="-10000">
              <a:latin typeface="+mn-lt"/>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80848" y="2204327"/>
          <a:ext cx="1717699" cy="337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排出量　［百万トン</a:t>
          </a:r>
          <a:r>
            <a:rPr lang="en-US" altLang="ja-JP" sz="1200">
              <a:latin typeface="+mn-lt"/>
            </a:rPr>
            <a:t>CO</a:t>
          </a:r>
          <a:r>
            <a:rPr lang="en-US" altLang="ja-JP" sz="1200" baseline="-25000">
              <a:latin typeface="+mn-lt"/>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50.xml><?xml version="1.0" encoding="utf-8"?>
<c:userShapes xmlns:c="http://schemas.openxmlformats.org/drawingml/2006/chart">
  <cdr:relSizeAnchor xmlns:cdr="http://schemas.openxmlformats.org/drawingml/2006/chartDrawing">
    <cdr:from>
      <cdr:x>0.34933</cdr:x>
      <cdr:y>0</cdr:y>
    </cdr:from>
    <cdr:to>
      <cdr:x>0.65714</cdr:x>
      <cdr:y>0.0679</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519902" y="0"/>
          <a:ext cx="2220416"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lt"/>
            </a:rPr>
            <a:t>一人</a:t>
          </a:r>
          <a:r>
            <a:rPr kumimoji="1" lang="ja-JP" altLang="en-US" sz="1600" b="1" baseline="0">
              <a:solidFill>
                <a:sysClr val="windowText" lastClr="000000"/>
              </a:solidFill>
              <a:latin typeface="+mn-lt"/>
            </a:rPr>
            <a:t>当たり</a:t>
          </a:r>
          <a:r>
            <a:rPr kumimoji="1" lang="en-US" altLang="ja-JP" sz="1600" b="1">
              <a:solidFill>
                <a:sysClr val="windowText" lastClr="000000"/>
              </a:solidFill>
              <a:latin typeface="+mn-lt"/>
            </a:rPr>
            <a:t>CO</a:t>
          </a:r>
          <a:r>
            <a:rPr kumimoji="1" lang="en-US" altLang="ja-JP" sz="1600" b="1" baseline="-25000">
              <a:solidFill>
                <a:sysClr val="windowText" lastClr="000000"/>
              </a:solidFill>
              <a:latin typeface="+mn-lt"/>
            </a:rPr>
            <a:t>2</a:t>
          </a:r>
          <a:r>
            <a:rPr kumimoji="1" lang="en-US" altLang="ja-JP" sz="1600" b="1">
              <a:solidFill>
                <a:sysClr val="windowText" lastClr="000000"/>
              </a:solidFill>
              <a:latin typeface="+mn-lt"/>
            </a:rPr>
            <a:t> </a:t>
          </a:r>
          <a:r>
            <a:rPr kumimoji="1" lang="ja-JP" altLang="en-US" sz="1600" b="1">
              <a:solidFill>
                <a:sysClr val="windowText" lastClr="000000"/>
              </a:solidFill>
              <a:latin typeface="+mn-lt"/>
            </a:rPr>
            <a:t>排出量 </a:t>
          </a:r>
          <a:r>
            <a:rPr kumimoji="1" lang="en-US" altLang="ja-JP" sz="1600" b="1">
              <a:solidFill>
                <a:sysClr val="windowText" lastClr="000000"/>
              </a:solidFill>
              <a:latin typeface="+mn-lt"/>
            </a:rPr>
            <a:t> </a:t>
          </a:r>
        </a:p>
      </cdr:txBody>
    </cdr:sp>
  </cdr:relSizeAnchor>
  <cdr:relSizeAnchor xmlns:cdr="http://schemas.openxmlformats.org/drawingml/2006/chartDrawing">
    <cdr:from>
      <cdr:x>0.92467</cdr:x>
      <cdr:y>0.13127</cdr:y>
    </cdr:from>
    <cdr:to>
      <cdr:x>0.96521</cdr:x>
      <cdr:y>0.88734</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817141" y="2547198"/>
          <a:ext cx="3998423"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一人当たり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人、折れ線グラフ］</a:t>
          </a:r>
        </a:p>
      </cdr:txBody>
    </cdr:sp>
  </cdr:relSizeAnchor>
  <cdr:relSizeAnchor xmlns:cdr="http://schemas.openxmlformats.org/drawingml/2006/chartDrawing">
    <cdr:from>
      <cdr:x>0.02211</cdr:x>
      <cdr:y>0.10072</cdr:y>
    </cdr:from>
    <cdr:to>
      <cdr:x>0.06375</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359365" y="2050933"/>
          <a:ext cx="3340730" cy="3016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総排出量　［百万トン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0.46802</cdr:x>
      <cdr:y>0.9113</cdr:y>
    </cdr:from>
    <cdr:to>
      <cdr:x>0.55761</cdr:x>
      <cdr:y>0.9666</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76041" y="4819346"/>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920217" y="3840084"/>
          <a:ext cx="4904262" cy="114459"/>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1.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mn-lt"/>
              <a:ea typeface="+mn-ea"/>
              <a:cs typeface="Times New Roman" panose="02020603050405020304" pitchFamily="18" charset="0"/>
            </a:rPr>
            <a:t>GHG</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per </a:t>
          </a:r>
          <a:r>
            <a:rPr kumimoji="1" lang="en-US" altLang="ja-JP" sz="1600" b="1" baseline="0">
              <a:solidFill>
                <a:sysClr val="windowText" lastClr="000000"/>
              </a:solidFill>
              <a:effectLst/>
              <a:latin typeface="+mn-lt"/>
              <a:ea typeface="+mn-ea"/>
              <a:cs typeface="Times New Roman" panose="02020603050405020304" pitchFamily="18" charset="0"/>
            </a:rPr>
            <a:t>capita</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0.92345</cdr:x>
      <cdr:y>0.14272</cdr:y>
    </cdr:from>
    <cdr:to>
      <cdr:x>0.96217</cdr:x>
      <cdr:y>0.88713</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831591" y="2612714"/>
          <a:ext cx="3979654"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GHG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baseline="0">
              <a:solidFill>
                <a:sysClr val="windowText" lastClr="000000"/>
              </a:solidFill>
              <a:effectLst/>
              <a:latin typeface="+mn-lt"/>
              <a:ea typeface="+mn-ea"/>
              <a:cs typeface="+mn-cs"/>
            </a:rPr>
            <a:t>eq.</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Line chart]</a:t>
          </a:r>
          <a:endParaRPr lang="ja-JP" altLang="ja-JP" sz="1400">
            <a:effectLst/>
            <a:latin typeface="+mn-lt"/>
          </a:endParaRPr>
        </a:p>
      </cdr:txBody>
    </cdr:sp>
  </cdr:relSizeAnchor>
  <cdr:relSizeAnchor xmlns:cdr="http://schemas.openxmlformats.org/drawingml/2006/chartDrawing">
    <cdr:from>
      <cdr:x>0.02211</cdr:x>
      <cdr:y>0.1252</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312646" y="2141942"/>
          <a:ext cx="3254248" cy="3090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Total GHG emissions</a:t>
          </a:r>
          <a:r>
            <a:rPr kumimoji="1" lang="ja-JP" altLang="ja-JP" sz="1200" baseline="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ja-JP" altLang="en-US" sz="1200" baseline="-2500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eq.</a:t>
          </a:r>
          <a:r>
            <a:rPr kumimoji="1" lang="en-US" altLang="ja-JP" sz="1200" baseline="-2500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ja-JP" altLang="ja-JP" sz="1200">
              <a:solidFill>
                <a:sysClr val="windowText" lastClr="000000"/>
              </a:solidFill>
              <a:effectLst/>
              <a:latin typeface="+mn-lt"/>
              <a:ea typeface="+mn-ea"/>
              <a:cs typeface="+mn-cs"/>
            </a:rPr>
            <a:t> </a:t>
          </a:r>
          <a:endParaRPr lang="ja-JP" altLang="ja-JP" sz="1200">
            <a:effectLst/>
            <a:latin typeface="+mn-lt"/>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0.47904</cdr:x>
      <cdr:y>0.91462</cdr:y>
    </cdr:from>
    <cdr:to>
      <cdr:x>0.60728</cdr:x>
      <cdr:y>0.96703</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465926" y="4889603"/>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909985" y="4057512"/>
          <a:ext cx="4818864" cy="133053"/>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2.xml><?xml version="1.0" encoding="utf-8"?>
<c:userShapes xmlns:c="http://schemas.openxmlformats.org/drawingml/2006/chart">
  <cdr:relSizeAnchor xmlns:cdr="http://schemas.openxmlformats.org/drawingml/2006/chartDrawing">
    <cdr:from>
      <cdr:x>0.36896</cdr:x>
      <cdr:y>0.01686</cdr:y>
    </cdr:from>
    <cdr:to>
      <cdr:x>0.66818</cdr:x>
      <cdr:y>0.08419</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657960" y="89912"/>
          <a:ext cx="215559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一人当</a:t>
          </a:r>
          <a:r>
            <a:rPr kumimoji="1" lang="ja-JP" altLang="en-US" sz="1600" b="1" baseline="0">
              <a:solidFill>
                <a:sysClr val="windowText" lastClr="000000"/>
              </a:solidFill>
              <a:latin typeface="Century" panose="02040604050505020304" pitchFamily="18" charset="0"/>
            </a:rPr>
            <a:t>たり</a:t>
          </a:r>
          <a:r>
            <a:rPr kumimoji="1" lang="en-US" altLang="ja-JP" sz="1600" b="1" baseline="0">
              <a:solidFill>
                <a:sysClr val="windowText" lastClr="000000"/>
              </a:solidFill>
              <a:latin typeface="+mn-lt"/>
            </a:rPr>
            <a:t>GHG</a:t>
          </a:r>
          <a:r>
            <a:rPr kumimoji="1" lang="ja-JP" altLang="en-US" sz="1600" b="1">
              <a:solidFill>
                <a:sysClr val="windowText" lastClr="000000"/>
              </a:solidFill>
              <a:latin typeface="Century" panose="02040604050505020304" pitchFamily="18" charset="0"/>
            </a:rPr>
            <a:t>排出量</a:t>
          </a:r>
          <a:endParaRPr kumimoji="1" lang="en-US" altLang="ja-JP" sz="1600" b="1">
            <a:solidFill>
              <a:sysClr val="windowText" lastClr="000000"/>
            </a:solidFill>
            <a:latin typeface="Century" panose="02040604050505020304" pitchFamily="18" charset="0"/>
          </a:endParaRPr>
        </a:p>
      </cdr:txBody>
    </cdr:sp>
  </cdr:relSizeAnchor>
  <cdr:relSizeAnchor xmlns:cdr="http://schemas.openxmlformats.org/drawingml/2006/chartDrawing">
    <cdr:from>
      <cdr:x>0.92528</cdr:x>
      <cdr:y>0.05378</cdr:y>
    </cdr:from>
    <cdr:to>
      <cdr:x>0.96588</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775457" y="2177005"/>
          <a:ext cx="4072862"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一人当たり</a:t>
          </a:r>
          <a:r>
            <a:rPr kumimoji="1" lang="en-US" altLang="ja-JP" sz="1200">
              <a:latin typeface="+mn-lt"/>
            </a:rPr>
            <a:t>GHG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換算</a:t>
          </a:r>
          <a:r>
            <a:rPr kumimoji="1" lang="en-US" altLang="ja-JP" sz="1200">
              <a:latin typeface="+mn-lt"/>
            </a:rPr>
            <a:t>/</a:t>
          </a:r>
          <a:r>
            <a:rPr kumimoji="1" lang="ja-JP" altLang="en-US" sz="1200">
              <a:latin typeface="+mn-lt"/>
            </a:rPr>
            <a:t>人、折れ線グラフ］</a:t>
          </a:r>
        </a:p>
      </cdr:txBody>
    </cdr:sp>
  </cdr:relSizeAnchor>
  <cdr:relSizeAnchor xmlns:cdr="http://schemas.openxmlformats.org/drawingml/2006/chartDrawing">
    <cdr:from>
      <cdr:x>0.02211</cdr:x>
      <cdr:y>0.19188</cdr:y>
    </cdr:from>
    <cdr:to>
      <cdr:x>0.06482</cdr:x>
      <cdr:y>0.84233</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424970" y="2611033"/>
          <a:ext cx="3478594" cy="308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GHG</a:t>
          </a:r>
          <a:r>
            <a:rPr kumimoji="1" lang="ja-JP" altLang="en-US" sz="1200">
              <a:latin typeface="+mn-lt"/>
            </a:rPr>
            <a:t>総排出量　［百万トン</a:t>
          </a:r>
          <a:r>
            <a:rPr kumimoji="1" lang="en-US" altLang="ja-JP" sz="1200">
              <a:latin typeface="+mn-lt"/>
            </a:rPr>
            <a:t>CO</a:t>
          </a:r>
          <a:r>
            <a:rPr kumimoji="1" lang="en-US" altLang="ja-JP" sz="1200" baseline="-25000">
              <a:latin typeface="+mn-lt"/>
            </a:rPr>
            <a:t>2</a:t>
          </a:r>
          <a:r>
            <a:rPr kumimoji="1" lang="ja-JP" altLang="en-US" sz="1200" baseline="0">
              <a:latin typeface="+mn-lt"/>
            </a:rPr>
            <a:t>換算</a:t>
          </a:r>
          <a:r>
            <a:rPr kumimoji="1" lang="en-US" altLang="ja-JP" sz="1200">
              <a:latin typeface="+mn-lt"/>
            </a:rPr>
            <a:t> </a:t>
          </a:r>
          <a:r>
            <a:rPr kumimoji="1" lang="ja-JP" altLang="en-US" sz="1200">
              <a:latin typeface="+mn-lt"/>
            </a:rPr>
            <a:t>、棒グラフ］</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0.46796</cdr:x>
      <cdr:y>0.91153</cdr:y>
    </cdr:from>
    <cdr:to>
      <cdr:x>0.55767</cdr:x>
      <cdr:y>0.96637</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71115" y="4861059"/>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918868" y="4027153"/>
          <a:ext cx="4897073" cy="120034"/>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3.xml><?xml version="1.0" encoding="utf-8"?>
<xdr:wsDr xmlns:xdr="http://schemas.openxmlformats.org/drawingml/2006/spreadsheetDrawing" xmlns:a="http://schemas.openxmlformats.org/drawingml/2006/main">
  <xdr:twoCellAnchor editAs="absolute">
    <xdr:from>
      <xdr:col>69</xdr:col>
      <xdr:colOff>586567</xdr:colOff>
      <xdr:row>52</xdr:row>
      <xdr:rowOff>102241</xdr:rowOff>
    </xdr:from>
    <xdr:to>
      <xdr:col>79</xdr:col>
      <xdr:colOff>69345</xdr:colOff>
      <xdr:row>76</xdr:row>
      <xdr:rowOff>161113</xdr:rowOff>
    </xdr:to>
    <xdr:graphicFrame macro="">
      <xdr:nvGraphicFramePr>
        <xdr:cNvPr id="5" name="G_EnergyCO2_E">
          <a:extLst>
            <a:ext uri="{FF2B5EF4-FFF2-40B4-BE49-F238E27FC236}">
              <a16:creationId xmlns:a16="http://schemas.microsoft.com/office/drawing/2014/main" id="{CA981814-BFBE-4770-88EA-2BF46C923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60</xdr:col>
      <xdr:colOff>460817</xdr:colOff>
      <xdr:row>52</xdr:row>
      <xdr:rowOff>101044</xdr:rowOff>
    </xdr:from>
    <xdr:to>
      <xdr:col>69</xdr:col>
      <xdr:colOff>518155</xdr:colOff>
      <xdr:row>77</xdr:row>
      <xdr:rowOff>14271</xdr:rowOff>
    </xdr:to>
    <xdr:graphicFrame macro="">
      <xdr:nvGraphicFramePr>
        <xdr:cNvPr id="3" name="G_EnergyCO2_J">
          <a:extLst>
            <a:ext uri="{FF2B5EF4-FFF2-40B4-BE49-F238E27FC236}">
              <a16:creationId xmlns:a16="http://schemas.microsoft.com/office/drawing/2014/main" id="{CD722E88-4A5F-4DC1-95E2-EA7895BA4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69</xdr:col>
      <xdr:colOff>524275</xdr:colOff>
      <xdr:row>28</xdr:row>
      <xdr:rowOff>32515</xdr:rowOff>
    </xdr:from>
    <xdr:to>
      <xdr:col>79</xdr:col>
      <xdr:colOff>19225</xdr:colOff>
      <xdr:row>50</xdr:row>
      <xdr:rowOff>7588</xdr:rowOff>
    </xdr:to>
    <xdr:graphicFrame macro="">
      <xdr:nvGraphicFramePr>
        <xdr:cNvPr id="4" name="G_CO2_E">
          <a:extLst>
            <a:ext uri="{FF2B5EF4-FFF2-40B4-BE49-F238E27FC236}">
              <a16:creationId xmlns:a16="http://schemas.microsoft.com/office/drawing/2014/main" id="{EC47DD3C-F268-4F38-B81F-9FBF66A50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60</xdr:col>
      <xdr:colOff>517874</xdr:colOff>
      <xdr:row>28</xdr:row>
      <xdr:rowOff>425</xdr:rowOff>
    </xdr:from>
    <xdr:to>
      <xdr:col>69</xdr:col>
      <xdr:colOff>240563</xdr:colOff>
      <xdr:row>49</xdr:row>
      <xdr:rowOff>131219</xdr:rowOff>
    </xdr:to>
    <xdr:graphicFrame macro="">
      <xdr:nvGraphicFramePr>
        <xdr:cNvPr id="2" name="G_CO2_J">
          <a:extLst>
            <a:ext uri="{FF2B5EF4-FFF2-40B4-BE49-F238E27FC236}">
              <a16:creationId xmlns:a16="http://schemas.microsoft.com/office/drawing/2014/main" id="{599020F2-C0F9-4CB6-8C96-E5EC4241D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69</xdr:col>
      <xdr:colOff>519069</xdr:colOff>
      <xdr:row>7</xdr:row>
      <xdr:rowOff>22010</xdr:rowOff>
    </xdr:from>
    <xdr:to>
      <xdr:col>79</xdr:col>
      <xdr:colOff>14020</xdr:colOff>
      <xdr:row>25</xdr:row>
      <xdr:rowOff>81449</xdr:rowOff>
    </xdr:to>
    <xdr:graphicFrame macro="">
      <xdr:nvGraphicFramePr>
        <xdr:cNvPr id="7" name="G_GHG_E">
          <a:extLst>
            <a:ext uri="{FF2B5EF4-FFF2-40B4-BE49-F238E27FC236}">
              <a16:creationId xmlns:a16="http://schemas.microsoft.com/office/drawing/2014/main" id="{6C8F14BC-51A6-4155-9AA2-DEBCE30B1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60</xdr:col>
      <xdr:colOff>486272</xdr:colOff>
      <xdr:row>7</xdr:row>
      <xdr:rowOff>9516</xdr:rowOff>
    </xdr:from>
    <xdr:to>
      <xdr:col>69</xdr:col>
      <xdr:colOff>189910</xdr:colOff>
      <xdr:row>25</xdr:row>
      <xdr:rowOff>29822</xdr:rowOff>
    </xdr:to>
    <xdr:graphicFrame macro="">
      <xdr:nvGraphicFramePr>
        <xdr:cNvPr id="6" name="G_GHG_J">
          <a:extLst>
            <a:ext uri="{FF2B5EF4-FFF2-40B4-BE49-F238E27FC236}">
              <a16:creationId xmlns:a16="http://schemas.microsoft.com/office/drawing/2014/main" id="{5C306A72-C8B1-4743-96EC-7530421B4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0.02759</cdr:x>
      <cdr:y>0.11367</cdr:y>
    </cdr:from>
    <cdr:to>
      <cdr:x>0.08293</cdr:x>
      <cdr:y>0.82659</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300296" y="2001661"/>
          <a:ext cx="3301405" cy="350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baseline="0">
              <a:solidFill>
                <a:sysClr val="windowText" lastClr="000000"/>
              </a:solidFill>
              <a:effectLst/>
              <a:latin typeface="+mn-lt"/>
              <a:ea typeface="+mn-ea"/>
              <a:cs typeface="+mn-cs"/>
            </a:rPr>
            <a:t> emissions</a:t>
          </a:r>
          <a:r>
            <a:rPr kumimoji="1" lang="en-US" altLang="ja-JP" sz="1200">
              <a:solidFill>
                <a:sysClr val="windowText" lastClr="000000"/>
              </a:solidFill>
              <a:effectLst/>
              <a:latin typeface="+mn-lt"/>
              <a:ea typeface="+mn-ea"/>
              <a:cs typeface="+mn-cs"/>
            </a:rPr>
            <a:t> per GDP </a:t>
          </a:r>
          <a:r>
            <a:rPr kumimoji="1" lang="en-US" altLang="ja-JP" sz="1200" baseline="0">
              <a:solidFill>
                <a:sysClr val="windowText" lastClr="000000"/>
              </a:solidFill>
              <a:effectLst/>
              <a:latin typeface="+mn-lt"/>
              <a:ea typeface="+mn-ea"/>
              <a:cs typeface="+mn-cs"/>
            </a:rPr>
            <a:t> [t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0.48147</cdr:x>
      <cdr:y>0.93538</cdr:y>
    </cdr:from>
    <cdr:to>
      <cdr:x>0.6278</cdr:x>
      <cdr:y>0.99589</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052866" y="4331617"/>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GDP</a:t>
          </a:r>
          <a:r>
            <a:rPr kumimoji="1" lang="ja-JP" altLang="en-US" sz="1200">
              <a:latin typeface="+mn-lt"/>
            </a:rPr>
            <a:t>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 </a:t>
          </a:r>
          <a:r>
            <a:rPr kumimoji="1" lang="ja-JP" altLang="en-US" sz="1200">
              <a:latin typeface="+mn-lt"/>
            </a:rPr>
            <a:t>百万円］ </a:t>
          </a:r>
        </a:p>
      </cdr:txBody>
    </cdr:sp>
  </cdr:relSizeAnchor>
  <cdr:relSizeAnchor xmlns:cdr="http://schemas.openxmlformats.org/drawingml/2006/chartDrawing">
    <cdr:from>
      <cdr:x>0.48012</cdr:x>
      <cdr:y>0.93631</cdr:y>
    </cdr:from>
    <cdr:to>
      <cdr:x>0.58387</cdr:x>
      <cdr:y>0.99886</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90926" y="4377930"/>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0.04628</cdr:x>
      <cdr:y>0.04585</cdr:y>
    </cdr:from>
    <cdr:to>
      <cdr:x>0.09074</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21700" y="1705345"/>
          <a:ext cx="3311106" cy="2815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 per GDP [t-CO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0.47329</cdr:x>
      <cdr:y>0.93365</cdr:y>
    </cdr:from>
    <cdr:to>
      <cdr:x>0.61935</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006817" y="3943018"/>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0.03248</cdr:x>
      <cdr:y>0.08182</cdr:y>
    </cdr:from>
    <cdr:to>
      <cdr:x>0.08535</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268751" y="1796515"/>
          <a:ext cx="3228822" cy="3101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GDP</a:t>
          </a:r>
          <a:r>
            <a:rPr kumimoji="1" lang="ja-JP" altLang="en-US" sz="1200">
              <a:latin typeface="+mn-lt"/>
            </a:rPr>
            <a:t>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 </a:t>
          </a:r>
          <a:r>
            <a:rPr kumimoji="1" lang="ja-JP" altLang="en-US" sz="1200">
              <a:latin typeface="+mn-lt"/>
            </a:rPr>
            <a:t>百万円］</a:t>
          </a:r>
        </a:p>
      </cdr:txBody>
    </cdr:sp>
  </cdr:relSizeAnchor>
  <cdr:relSizeAnchor xmlns:cdr="http://schemas.openxmlformats.org/drawingml/2006/chartDrawing">
    <cdr:from>
      <cdr:x>0.50402</cdr:x>
      <cdr:y>0.93018</cdr:y>
    </cdr:from>
    <cdr:to>
      <cdr:x>0.61366</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71142" y="3895992"/>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0.04028</cdr:x>
      <cdr:y>0.09901</cdr:y>
    </cdr:from>
    <cdr:to>
      <cdr:x>0.08474</cdr:x>
      <cdr:y>0.86052</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03102" y="1875157"/>
          <a:ext cx="3200487" cy="28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GHG emissions per GDP [t-CO</a:t>
          </a:r>
          <a:r>
            <a:rPr kumimoji="1" lang="en-US" altLang="ja-JP" sz="1200" baseline="-25000">
              <a:solidFill>
                <a:sysClr val="windowText" lastClr="000000"/>
              </a:solidFill>
              <a:effectLst/>
              <a:latin typeface="+mn-lt"/>
              <a:ea typeface="+mn-ea"/>
              <a:cs typeface="+mn-cs"/>
            </a:rPr>
            <a:t>2</a:t>
          </a:r>
          <a:r>
            <a:rPr kumimoji="1" lang="en-US" altLang="ja-JP" sz="1200" baseline="0">
              <a:solidFill>
                <a:sysClr val="windowText" lastClr="000000"/>
              </a:solidFill>
              <a:effectLst/>
              <a:latin typeface="+mn-lt"/>
              <a:ea typeface="+mn-ea"/>
              <a:cs typeface="+mn-cs"/>
            </a:rPr>
            <a:t> eq.</a:t>
          </a:r>
          <a:r>
            <a:rPr kumimoji="1" lang="en-US" altLang="ja-JP" sz="1200">
              <a:solidFill>
                <a:sysClr val="windowText" lastClr="000000"/>
              </a:solidFill>
              <a:effectLst/>
              <a:latin typeface="+mn-lt"/>
              <a:ea typeface="+mn-ea"/>
              <a:cs typeface="+mn-cs"/>
            </a:rPr>
            <a:t>/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0.4643</cdr:x>
      <cdr:y>0.93333</cdr:y>
    </cdr:from>
    <cdr:to>
      <cdr:x>0.61035</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2949668" y="3922609"/>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0.03248</cdr:x>
      <cdr:y>0.00876</cdr:y>
    </cdr:from>
    <cdr:to>
      <cdr:x>0.07831</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439956" y="1666601"/>
          <a:ext cx="3529911" cy="2688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ea typeface="+mj-ea"/>
            </a:rPr>
            <a:t>GDP</a:t>
          </a:r>
          <a:r>
            <a:rPr kumimoji="1" lang="ja-JP" altLang="en-US" sz="1200">
              <a:latin typeface="+mn-lt"/>
              <a:ea typeface="+mj-ea"/>
            </a:rPr>
            <a:t>当たり</a:t>
          </a:r>
          <a:r>
            <a:rPr kumimoji="1" lang="en-US" altLang="ja-JP" sz="1200">
              <a:latin typeface="+mn-lt"/>
              <a:ea typeface="+mj-ea"/>
            </a:rPr>
            <a:t>GHG </a:t>
          </a:r>
          <a:r>
            <a:rPr kumimoji="1" lang="ja-JP" altLang="en-US" sz="1200">
              <a:latin typeface="+mn-lt"/>
              <a:ea typeface="+mj-ea"/>
            </a:rPr>
            <a:t>排出量　［トン</a:t>
          </a:r>
          <a:r>
            <a:rPr kumimoji="1" lang="en-US" altLang="ja-JP" sz="1200">
              <a:latin typeface="+mn-lt"/>
              <a:ea typeface="+mj-ea"/>
            </a:rPr>
            <a:t>CO</a:t>
          </a:r>
          <a:r>
            <a:rPr kumimoji="1" lang="en-US" altLang="ja-JP" sz="1200" baseline="-25000">
              <a:latin typeface="+mn-lt"/>
              <a:ea typeface="+mj-ea"/>
            </a:rPr>
            <a:t>2</a:t>
          </a:r>
          <a:r>
            <a:rPr kumimoji="1" lang="en-US" altLang="ja-JP" sz="1200">
              <a:latin typeface="+mn-lt"/>
              <a:ea typeface="+mj-ea"/>
            </a:rPr>
            <a:t> </a:t>
          </a:r>
          <a:r>
            <a:rPr kumimoji="1" lang="ja-JP" altLang="en-US" sz="1200">
              <a:latin typeface="+mn-lt"/>
              <a:ea typeface="+mj-ea"/>
            </a:rPr>
            <a:t>換算</a:t>
          </a:r>
          <a:r>
            <a:rPr kumimoji="1" lang="en-US" altLang="ja-JP" sz="1200">
              <a:latin typeface="+mn-lt"/>
              <a:ea typeface="+mj-ea"/>
            </a:rPr>
            <a:t>/ </a:t>
          </a:r>
          <a:r>
            <a:rPr kumimoji="1" lang="ja-JP" altLang="en-US" sz="1200">
              <a:latin typeface="+mn-lt"/>
              <a:ea typeface="+mj-ea"/>
            </a:rPr>
            <a:t>百万円］</a:t>
          </a:r>
        </a:p>
      </cdr:txBody>
    </cdr:sp>
  </cdr:relSizeAnchor>
  <cdr:relSizeAnchor xmlns:cdr="http://schemas.openxmlformats.org/drawingml/2006/chartDrawing">
    <cdr:from>
      <cdr:x>0.50402</cdr:x>
      <cdr:y>0.92976</cdr:y>
    </cdr:from>
    <cdr:to>
      <cdr:x>0.61402</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61540" y="3871229"/>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0.03047</cdr:x>
      <cdr:y>0.14666</cdr:y>
    </cdr:from>
    <cdr:to>
      <cdr:x>0.06371</cdr:x>
      <cdr:y>0.73209</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047938" y="2095566"/>
          <a:ext cx="3006216" cy="321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a:t>Emissions [Mt CO</a:t>
          </a:r>
          <a:r>
            <a:rPr lang="en-US" altLang="ja-JP" sz="1400" baseline="-25000"/>
            <a:t>2</a:t>
          </a:r>
          <a:r>
            <a:rPr lang="en-US" altLang="ja-JP" sz="1400"/>
            <a:t> eq.]</a:t>
          </a:r>
          <a:endParaRPr lang="ja-JP" altLang="en-US" sz="1400"/>
        </a:p>
      </cdr:txBody>
    </cdr:sp>
  </cdr:relSizeAnchor>
  <cdr:relSizeAnchor xmlns:cdr="http://schemas.openxmlformats.org/drawingml/2006/chartDrawing">
    <cdr:from>
      <cdr:x>0.77594</cdr:x>
      <cdr:y>0.36352</cdr:y>
    </cdr:from>
    <cdr:to>
      <cdr:x>1</cdr:x>
      <cdr:y>0.46687</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7500018" y="1866693"/>
          <a:ext cx="2165700" cy="5307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Reduction target for FY2030 C</a:t>
          </a:r>
          <a:r>
            <a:rPr kumimoji="1" lang="en-US" altLang="ja-JP" sz="1200" b="0" baseline="0">
              <a:solidFill>
                <a:schemeClr val="dk1"/>
              </a:solidFill>
              <a:effectLst/>
              <a:latin typeface="+mn-lt"/>
              <a:ea typeface="+mn-ea"/>
              <a:cs typeface="+mn-cs"/>
            </a:rPr>
            <a:t>ompared to FY</a:t>
          </a:r>
          <a:r>
            <a:rPr kumimoji="1" lang="en-US" altLang="ja-JP" sz="1200" b="0">
              <a:solidFill>
                <a:sysClr val="windowText" lastClr="000000"/>
              </a:solidFill>
            </a:rPr>
            <a:t>2013 :  -46.0%*</a:t>
          </a:r>
          <a:endParaRPr kumimoji="1" lang="ja-JP" altLang="en-US" sz="1200" b="0">
            <a:solidFill>
              <a:sysClr val="windowText" lastClr="000000"/>
            </a:solidFill>
          </a:endParaRPr>
        </a:p>
      </cdr:txBody>
    </cdr:sp>
  </cdr:relSizeAnchor>
  <cdr:relSizeAnchor xmlns:cdr="http://schemas.openxmlformats.org/drawingml/2006/chartDrawing">
    <cdr:from>
      <cdr:x>0.29471</cdr:x>
      <cdr:y>0.90185</cdr:y>
    </cdr:from>
    <cdr:to>
      <cdr:x>0.96518</cdr:x>
      <cdr:y>0.9354</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2848540" y="4631043"/>
          <a:ext cx="6480652" cy="172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200" b="0">
              <a:solidFill>
                <a:sysClr val="windowText" lastClr="000000"/>
              </a:solidFill>
            </a:rPr>
            <a:t>*Reference :T</a:t>
          </a:r>
          <a:r>
            <a:rPr lang="en-US" altLang="ja-JP" sz="1200">
              <a:solidFill>
                <a:sysClr val="windowText" lastClr="000000"/>
              </a:solidFill>
              <a:effectLst/>
              <a:latin typeface="+mn-lt"/>
              <a:ea typeface="+mn-ea"/>
              <a:cs typeface="+mn-cs"/>
            </a:rPr>
            <a:t>he Plan for Global Warming Countermeasures (</a:t>
          </a:r>
          <a:r>
            <a:rPr lang="en-US" altLang="ja-JP" sz="1200">
              <a:solidFill>
                <a:sysClr val="windowText" lastClr="000000"/>
              </a:solidFill>
            </a:rPr>
            <a:t>Cabinet approved on October 22, 2021</a:t>
          </a:r>
          <a:r>
            <a:rPr lang="en-US" altLang="ja-JP" sz="1200">
              <a:solidFill>
                <a:sysClr val="windowText" lastClr="000000"/>
              </a:solidFill>
              <a:effectLst/>
              <a:latin typeface="+mn-lt"/>
              <a:ea typeface="+mn-ea"/>
              <a:cs typeface="+mn-cs"/>
            </a:rPr>
            <a:t>)</a:t>
          </a:r>
          <a:endParaRPr kumimoji="1" lang="ja-JP" altLang="en-US" sz="1200" b="0">
            <a:solidFill>
              <a:sysClr val="windowText" lastClr="000000"/>
            </a:solidFill>
            <a:latin typeface="+mn-lt"/>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86</xdr:col>
      <xdr:colOff>611513</xdr:colOff>
      <xdr:row>46</xdr:row>
      <xdr:rowOff>63594</xdr:rowOff>
    </xdr:from>
    <xdr:to>
      <xdr:col>97</xdr:col>
      <xdr:colOff>199104</xdr:colOff>
      <xdr:row>75</xdr:row>
      <xdr:rowOff>40829</xdr:rowOff>
    </xdr:to>
    <xdr:graphicFrame macro="">
      <xdr:nvGraphicFramePr>
        <xdr:cNvPr id="21" name="G_Trends_Purpose_E">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78</xdr:col>
      <xdr:colOff>164260</xdr:colOff>
      <xdr:row>45</xdr:row>
      <xdr:rowOff>76727</xdr:rowOff>
    </xdr:from>
    <xdr:to>
      <xdr:col>86</xdr:col>
      <xdr:colOff>164319</xdr:colOff>
      <xdr:row>92</xdr:row>
      <xdr:rowOff>52387</xdr:rowOff>
    </xdr:to>
    <xdr:graphicFrame macro="">
      <xdr:nvGraphicFramePr>
        <xdr:cNvPr id="17" name="G_Purpose_E">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593666</xdr:colOff>
      <xdr:row>46</xdr:row>
      <xdr:rowOff>109474</xdr:rowOff>
    </xdr:from>
    <xdr:to>
      <xdr:col>78</xdr:col>
      <xdr:colOff>250762</xdr:colOff>
      <xdr:row>75</xdr:row>
      <xdr:rowOff>143076</xdr:rowOff>
    </xdr:to>
    <xdr:graphicFrame macro="">
      <xdr:nvGraphicFramePr>
        <xdr:cNvPr id="13902452" name="G_Trends_Purpose_J">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59</xdr:col>
      <xdr:colOff>462289</xdr:colOff>
      <xdr:row>46</xdr:row>
      <xdr:rowOff>115373</xdr:rowOff>
    </xdr:from>
    <xdr:to>
      <xdr:col>67</xdr:col>
      <xdr:colOff>228865</xdr:colOff>
      <xdr:row>86</xdr:row>
      <xdr:rowOff>92604</xdr:rowOff>
    </xdr:to>
    <xdr:graphicFrame macro="">
      <xdr:nvGraphicFramePr>
        <xdr:cNvPr id="13902450" name="G_Purpose_J">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86</xdr:col>
      <xdr:colOff>420921</xdr:colOff>
      <xdr:row>6</xdr:row>
      <xdr:rowOff>53929</xdr:rowOff>
    </xdr:from>
    <xdr:to>
      <xdr:col>97</xdr:col>
      <xdr:colOff>166686</xdr:colOff>
      <xdr:row>35</xdr:row>
      <xdr:rowOff>116122</xdr:rowOff>
    </xdr:to>
    <xdr:graphicFrame macro="">
      <xdr:nvGraphicFramePr>
        <xdr:cNvPr id="20" name="G_Trends_Fuel_E">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78</xdr:col>
      <xdr:colOff>227301</xdr:colOff>
      <xdr:row>6</xdr:row>
      <xdr:rowOff>34815</xdr:rowOff>
    </xdr:from>
    <xdr:to>
      <xdr:col>86</xdr:col>
      <xdr:colOff>228375</xdr:colOff>
      <xdr:row>44</xdr:row>
      <xdr:rowOff>165726</xdr:rowOff>
    </xdr:to>
    <xdr:graphicFrame macro="">
      <xdr:nvGraphicFramePr>
        <xdr:cNvPr id="7" name="G_Fuel_E">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541436</xdr:colOff>
      <xdr:row>6</xdr:row>
      <xdr:rowOff>68223</xdr:rowOff>
    </xdr:from>
    <xdr:to>
      <xdr:col>78</xdr:col>
      <xdr:colOff>191530</xdr:colOff>
      <xdr:row>35</xdr:row>
      <xdr:rowOff>155007</xdr:rowOff>
    </xdr:to>
    <xdr:graphicFrame macro="">
      <xdr:nvGraphicFramePr>
        <xdr:cNvPr id="13902451" name="G_Trends_Fuel_J">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59</xdr:col>
      <xdr:colOff>419815</xdr:colOff>
      <xdr:row>3</xdr:row>
      <xdr:rowOff>86796</xdr:rowOff>
    </xdr:from>
    <xdr:to>
      <xdr:col>67</xdr:col>
      <xdr:colOff>271665</xdr:colOff>
      <xdr:row>41</xdr:row>
      <xdr:rowOff>65163</xdr:rowOff>
    </xdr:to>
    <xdr:graphicFrame macro="">
      <xdr:nvGraphicFramePr>
        <xdr:cNvPr id="13902449" name="G_Fuel_J">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200">
              <a:effectLst/>
              <a:latin typeface="+mn-lt"/>
              <a:ea typeface="+mn-ea"/>
              <a:cs typeface="+mn-cs"/>
            </a:rPr>
            <a:t>Household CO</a:t>
          </a:r>
          <a:r>
            <a:rPr lang="en-US" altLang="ja-JP" sz="1200" baseline="-25000">
              <a:effectLst/>
              <a:latin typeface="+mn-lt"/>
              <a:ea typeface="+mn-ea"/>
              <a:cs typeface="+mn-cs"/>
            </a:rPr>
            <a:t>2</a:t>
          </a:r>
          <a:r>
            <a:rPr lang="en-US" altLang="ja-JP" sz="1200">
              <a:effectLst/>
              <a:latin typeface="+mn-lt"/>
              <a:ea typeface="+mn-ea"/>
              <a:cs typeface="+mn-cs"/>
            </a:rPr>
            <a:t> emissions   [kg</a:t>
          </a:r>
          <a:r>
            <a:rPr lang="en-US" altLang="ja-JP" sz="1200" baseline="0">
              <a:effectLst/>
              <a:latin typeface="+mn-lt"/>
              <a:ea typeface="+mn-ea"/>
              <a:cs typeface="+mn-cs"/>
            </a:rPr>
            <a:t> </a:t>
          </a:r>
          <a:r>
            <a:rPr lang="en-US" altLang="ja-JP" sz="1200">
              <a:effectLst/>
              <a:latin typeface="+mn-lt"/>
              <a:ea typeface="+mn-ea"/>
              <a:cs typeface="+mn-cs"/>
            </a:rPr>
            <a:t>CO</a:t>
          </a:r>
          <a:r>
            <a:rPr lang="en-US" altLang="ja-JP" sz="1200" baseline="-25000">
              <a:effectLst/>
              <a:latin typeface="+mn-lt"/>
              <a:ea typeface="+mn-ea"/>
              <a:cs typeface="+mn-cs"/>
            </a:rPr>
            <a:t>2</a:t>
          </a:r>
          <a:r>
            <a:rPr lang="en-US" altLang="ja-JP" sz="12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0.43783</cdr:x>
      <cdr:y>0.88756</cdr:y>
    </cdr:from>
    <cdr:to>
      <cdr:x>0.62342</cdr:x>
      <cdr:y>0.94545</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3100605" y="5982135"/>
          <a:ext cx="1314297" cy="39017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mn-lt"/>
              <a:ea typeface="+mn-ea"/>
              <a:cs typeface="+mn-cs"/>
            </a:rPr>
            <a:t>[Fiscal</a:t>
          </a:r>
          <a:r>
            <a:rPr lang="en-US" altLang="ja-JP" sz="1200" baseline="0">
              <a:effectLst/>
              <a:latin typeface="+mn-lt"/>
              <a:ea typeface="+mn-ea"/>
              <a:cs typeface="+mn-cs"/>
            </a:rPr>
            <a:t> year</a:t>
          </a:r>
          <a:r>
            <a:rPr lang="en-US" altLang="ja-JP" sz="1200">
              <a:effectLst/>
              <a:latin typeface="+mn-lt"/>
              <a:ea typeface="+mn-ea"/>
              <a:cs typeface="+mn-cs"/>
            </a:rPr>
            <a:t>]</a:t>
          </a:r>
          <a:endParaRPr lang="ja-JP" altLang="ja-JP" sz="1200">
            <a:effectLst/>
          </a:endParaRPr>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0.36805</cdr:x>
      <cdr:y>0.35185</cdr:y>
    </cdr:from>
    <cdr:to>
      <cdr:x>0.65466</cdr:x>
      <cdr:y>0.49121</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2019291" y="3577380"/>
          <a:ext cx="1572474" cy="141693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Household CO</a:t>
          </a:r>
          <a:r>
            <a:rPr lang="en-US" altLang="ja-JP" sz="1100" b="1" i="0" baseline="-25000">
              <a:effectLst/>
              <a:latin typeface="+mn-lt"/>
              <a:ea typeface="+mn-ea"/>
              <a:cs typeface="+mn-cs"/>
            </a:rPr>
            <a:t>2</a:t>
          </a:r>
          <a:r>
            <a:rPr lang="en-US" altLang="ja-JP" sz="1100" b="1" i="0">
              <a:effectLst/>
              <a:latin typeface="+mn-lt"/>
              <a:ea typeface="+mn-ea"/>
              <a:cs typeface="+mn-cs"/>
            </a:rPr>
            <a:t> emissions </a:t>
          </a:r>
          <a:endParaRPr lang="ja-JP" altLang="ja-JP" b="1">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0.58775</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6112" y="5404910"/>
          <a:ext cx="5420347" cy="37909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a:t>
          </a:r>
          <a:r>
            <a:rPr lang="en-US" altLang="ja-JP" sz="1100">
              <a:solidFill>
                <a:sysClr val="windowText" lastClr="000000"/>
              </a:solidFill>
              <a:effectLst/>
              <a:latin typeface="+mn-lt"/>
              <a:ea typeface="+mn-ea"/>
              <a:cs typeface="+mn-cs"/>
            </a:rPr>
            <a:t>in the inventory and the emissions from car, municipal solid waste, and water and wastewater categories</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a:p xmlns:a="http://schemas.openxmlformats.org/drawingml/2006/main">
          <a:pPr rtl="0"/>
          <a:endParaRPr lang="en-US" altLang="ja-JP" sz="1100" b="0" i="0">
            <a:solidFill>
              <a:sysClr val="windowText" lastClr="000000"/>
            </a:solidFill>
            <a:effectLst/>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 Power, etc: Includes lighting, refrigerators, vacuum cleaners, and TVs which use electricity, and which are not included in other uses.</a:t>
          </a:r>
          <a:endParaRPr lang="ja-JP" altLang="ja-JP">
            <a:solidFill>
              <a:sysClr val="windowText" lastClr="000000"/>
            </a:solidFill>
            <a:effectLst/>
          </a:endParaRPr>
        </a:p>
        <a:p xmlns:a="http://schemas.openxmlformats.org/drawingml/2006/main">
          <a:pPr rtl="0"/>
          <a:endParaRPr lang="ja-JP" altLang="ja-JP">
            <a:solidFill>
              <a:sysClr val="windowText" lastClr="000000"/>
            </a:solidFill>
            <a:effectLst/>
          </a:endParaRPr>
        </a:p>
        <a:p xmlns:a="http://schemas.openxmlformats.org/drawingml/2006/main">
          <a:r>
            <a:rPr lang="en-US" altLang="ja-JP" sz="1100" b="0" i="0">
              <a:solidFill>
                <a:sysClr val="windowText" lastClr="000000"/>
              </a:solidFill>
              <a:effectLst/>
              <a:latin typeface="+mn-lt"/>
              <a:ea typeface="+mn-ea"/>
              <a:cs typeface="+mn-cs"/>
            </a:rPr>
            <a:t>* </a:t>
          </a:r>
          <a:r>
            <a:rPr lang="en-US" altLang="ja-JP" sz="1100">
              <a:solidFill>
                <a:sysClr val="windowText" lastClr="000000"/>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dr:relSizeAnchor xmlns:cdr="http://schemas.openxmlformats.org/drawingml/2006/chartDrawing">
    <cdr:from>
      <cdr:x>0.17014</cdr:x>
      <cdr:y>0.018</cdr:y>
    </cdr:from>
    <cdr:to>
      <cdr:x>0.88585</cdr:x>
      <cdr:y>0.08664</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933451" y="182986"/>
          <a:ext cx="3926728" cy="69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mn-lt"/>
              <a:cs typeface="Times New Roman" panose="02020603050405020304" pitchFamily="18" charset="0"/>
            </a:rPr>
            <a:t>Household CO</a:t>
          </a:r>
          <a:r>
            <a:rPr lang="en-US" altLang="ja-JP" sz="1800" b="1" baseline="-25000">
              <a:latin typeface="+mn-lt"/>
              <a:cs typeface="Times New Roman" panose="02020603050405020304" pitchFamily="18" charset="0"/>
            </a:rPr>
            <a:t>2</a:t>
          </a:r>
          <a:r>
            <a:rPr lang="en-US" altLang="ja-JP" sz="1800" b="1">
              <a:latin typeface="+mn-lt"/>
              <a:cs typeface="Times New Roman" panose="02020603050405020304" pitchFamily="18" charset="0"/>
            </a:rPr>
            <a:t> emissions (by purpose) </a:t>
          </a:r>
          <a:endParaRPr lang="ja-JP" altLang="en-US" sz="1800" b="1">
            <a:latin typeface="+mn-lt"/>
            <a:cs typeface="Times New Roman" panose="02020603050405020304" pitchFamily="18"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0.43162</cdr:x>
      <cdr:y>0.89933</cdr:y>
    </cdr:from>
    <cdr:to>
      <cdr:x>0.57053</cdr:x>
      <cdr:y>0.95387</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3082220" y="6112174"/>
          <a:ext cx="991960" cy="370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0.28122</cdr:x>
      <cdr:y>0.95803</cdr:y>
    </cdr:from>
    <cdr:to>
      <cdr:x>0.99215</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1855582" y="5155733"/>
          <a:ext cx="4691062" cy="225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64.xml><?xml version="1.0" encoding="utf-8"?>
<c:userShapes xmlns:c="http://schemas.openxmlformats.org/drawingml/2006/chart">
  <cdr:relSizeAnchor xmlns:cdr="http://schemas.openxmlformats.org/drawingml/2006/chartDrawing">
    <cdr:from>
      <cdr:x>0.28098</cdr:x>
      <cdr:y>0.32422</cdr:y>
    </cdr:from>
    <cdr:to>
      <cdr:x>0.6422</cdr:x>
      <cdr:y>0.49158</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343496" y="2756912"/>
          <a:ext cx="1727173" cy="142309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1" i="0" strike="noStrike">
              <a:solidFill>
                <a:srgbClr val="000000"/>
              </a:solidFill>
              <a:latin typeface="+mn-lt"/>
              <a:ea typeface="ＭＳ Ｐゴシック"/>
            </a:rPr>
            <a:t>世帯当たり</a:t>
          </a: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1" i="0" strike="noStrike">
              <a:solidFill>
                <a:sysClr val="windowText" lastClr="000000"/>
              </a:solidFill>
              <a:latin typeface="+mn-lt"/>
              <a:cs typeface="Arial"/>
            </a:rPr>
            <a:t> </a:t>
          </a:r>
          <a:r>
            <a:rPr lang="en-US" altLang="ja-JP" sz="1200" b="0" i="0" strike="noStrike">
              <a:solidFill>
                <a:sysClr val="windowText" lastClr="000000"/>
              </a:solidFill>
              <a:latin typeface="+mn-lt"/>
              <a:cs typeface="Arial"/>
            </a:rPr>
            <a:t>[kg CO</a:t>
          </a:r>
          <a:r>
            <a:rPr lang="en-US" altLang="ja-JP" sz="1200" b="0" i="0" strike="noStrike" baseline="-25000">
              <a:solidFill>
                <a:sysClr val="windowText" lastClr="000000"/>
              </a:solidFill>
              <a:latin typeface="+mn-lt"/>
              <a:cs typeface="Arial"/>
            </a:rPr>
            <a:t>2</a:t>
          </a:r>
          <a:r>
            <a:rPr lang="en-US" altLang="ja-JP" sz="1200" b="0" i="0" strike="noStrike">
              <a:solidFill>
                <a:sysClr val="windowText" lastClr="000000"/>
              </a:solidFill>
              <a:latin typeface="+mn-lt"/>
              <a:cs typeface="Arial"/>
            </a:rPr>
            <a:t>/</a:t>
          </a:r>
          <a:r>
            <a:rPr lang="ja-JP" altLang="en-US" sz="12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200" b="0" i="0" strike="noStrike">
            <a:solidFill>
              <a:srgbClr val="000000"/>
            </a:solidFill>
            <a:latin typeface="+mn-lt"/>
            <a:ea typeface="ＭＳ Ｐゴシック"/>
          </a:endParaRPr>
        </a:p>
      </cdr:txBody>
    </cdr:sp>
  </cdr:relSizeAnchor>
  <cdr:relSizeAnchor xmlns:cdr="http://schemas.openxmlformats.org/drawingml/2006/chartDrawing">
    <cdr:from>
      <cdr:x>0</cdr:x>
      <cdr:y>0.63847</cdr:y>
    </cdr:from>
    <cdr:to>
      <cdr:x>0.99523</cdr:x>
      <cdr:y>0.95156</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5161419"/>
          <a:ext cx="5247420" cy="2531061"/>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排出量は、インベントリの家庭部門に加え、自家用乗用車、ごみ処理及び水道からの排出量を足し合わせたもの。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（業務その他部門－電気ガス熱供給水道業の一部）のうち、家庭寄与分を推計したもの。</a:t>
          </a:r>
          <a:endParaRPr kumimoji="1" lang="en-US" altLang="ja-JP" sz="900">
            <a:latin typeface="Century" panose="02040604050505020304" pitchFamily="18" charset="0"/>
          </a:endParaRP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200">
              <a:effectLst/>
              <a:latin typeface="+mn-lt"/>
              <a:ea typeface="+mn-ea"/>
              <a:cs typeface="+mn-cs"/>
            </a:rPr>
            <a:t>Household CO</a:t>
          </a:r>
          <a:r>
            <a:rPr lang="en-US" altLang="ja-JP" sz="1200" baseline="-25000">
              <a:effectLst/>
              <a:latin typeface="+mn-lt"/>
              <a:ea typeface="+mn-ea"/>
              <a:cs typeface="+mn-cs"/>
            </a:rPr>
            <a:t>2</a:t>
          </a:r>
          <a:r>
            <a:rPr lang="en-US" altLang="ja-JP" sz="1200">
              <a:effectLst/>
              <a:latin typeface="+mn-lt"/>
              <a:ea typeface="+mn-ea"/>
              <a:cs typeface="+mn-cs"/>
            </a:rPr>
            <a:t> emissions   [kg</a:t>
          </a:r>
          <a:r>
            <a:rPr lang="en-US" altLang="ja-JP" sz="1200" baseline="0">
              <a:effectLst/>
              <a:latin typeface="+mn-lt"/>
              <a:ea typeface="+mn-ea"/>
              <a:cs typeface="+mn-cs"/>
            </a:rPr>
            <a:t> </a:t>
          </a:r>
          <a:r>
            <a:rPr lang="en-US" altLang="ja-JP" sz="1200">
              <a:effectLst/>
              <a:latin typeface="+mn-lt"/>
              <a:ea typeface="+mn-ea"/>
              <a:cs typeface="+mn-cs"/>
            </a:rPr>
            <a:t>CO</a:t>
          </a:r>
          <a:r>
            <a:rPr lang="en-US" altLang="ja-JP" sz="1200" baseline="-25000">
              <a:effectLst/>
              <a:latin typeface="+mn-lt"/>
              <a:ea typeface="+mn-ea"/>
              <a:cs typeface="+mn-cs"/>
            </a:rPr>
            <a:t>2</a:t>
          </a:r>
          <a:r>
            <a:rPr lang="en-US" altLang="ja-JP" sz="12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0.39512</cdr:x>
      <cdr:y>0.90072</cdr:y>
    </cdr:from>
    <cdr:to>
      <cdr:x>0.5807</cdr:x>
      <cdr:y>0.95837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856612" y="5595821"/>
          <a:ext cx="1341686" cy="35815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endParaRPr lang="ja-JP" altLang="ja-JP" sz="1200">
            <a:effectLst/>
          </a:endParaRP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endParaRPr lang="ja-JP" altLang="ja-JP" sz="1200">
            <a:effectLs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0.35207</cdr:x>
      <cdr:y>0.36219</cdr:y>
    </cdr:from>
    <cdr:to>
      <cdr:x>0.66531</cdr:x>
      <cdr:y>0.54107</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1931954" y="2876295"/>
          <a:ext cx="1718896" cy="142056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Household CO</a:t>
          </a:r>
          <a:r>
            <a:rPr lang="en-US" altLang="ja-JP" sz="1100" b="1" i="0" baseline="-25000">
              <a:effectLst/>
              <a:latin typeface="+mn-lt"/>
              <a:ea typeface="+mn-ea"/>
              <a:cs typeface="+mn-cs"/>
            </a:rPr>
            <a:t>2</a:t>
          </a:r>
          <a:r>
            <a:rPr lang="en-US" altLang="ja-JP" sz="1100" b="1" i="0">
              <a:effectLst/>
              <a:latin typeface="+mn-lt"/>
              <a:ea typeface="+mn-ea"/>
              <a:cs typeface="+mn-cs"/>
            </a:rPr>
            <a:t> </a:t>
          </a:r>
        </a:p>
        <a:p xmlns:a="http://schemas.openxmlformats.org/drawingml/2006/main">
          <a:pPr algn="ctr" rtl="0"/>
          <a:r>
            <a:rPr lang="en-US" altLang="ja-JP" sz="1100" b="1" i="0">
              <a:effectLst/>
              <a:latin typeface="+mn-lt"/>
              <a:ea typeface="+mn-ea"/>
              <a:cs typeface="+mn-cs"/>
            </a:rPr>
            <a:t>emissions </a:t>
          </a:r>
          <a:endParaRPr lang="ja-JP" altLang="ja-JP" b="1">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cdr:x>
      <cdr:y>0.64658</cdr:y>
    </cdr:from>
    <cdr:to>
      <cdr:x>0.98998</cdr:x>
      <cdr:y>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0" y="4799452"/>
          <a:ext cx="5449253" cy="262337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in the inventory and the emissions from car, municipal solid waste, and water and wastewater categories.</a:t>
          </a:r>
        </a:p>
        <a:p xmlns:a="http://schemas.openxmlformats.org/drawingml/2006/main">
          <a:pPr rtl="0"/>
          <a:r>
            <a:rPr lang="en-US" altLang="ja-JP" sz="1100" b="0" i="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cdr:txBody>
    </cdr:sp>
  </cdr:relSizeAnchor>
  <cdr:relSizeAnchor xmlns:cdr="http://schemas.openxmlformats.org/drawingml/2006/chartDrawing">
    <cdr:from>
      <cdr:x>0.13365</cdr:x>
      <cdr:y>0.01306</cdr:y>
    </cdr:from>
    <cdr:to>
      <cdr:x>0.86962</cdr:x>
      <cdr:y>0.08728</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733425" y="105094"/>
          <a:ext cx="4038600" cy="5971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mn-lt"/>
              <a:ea typeface="+mn-ea"/>
              <a:cs typeface="Times New Roman" panose="02020603050405020304" pitchFamily="18" charset="0"/>
            </a:rPr>
            <a:t>Household CO</a:t>
          </a:r>
          <a:r>
            <a:rPr lang="en-US" altLang="ja-JP" sz="1800" b="1" i="0" baseline="-25000">
              <a:solidFill>
                <a:schemeClr val="dk1"/>
              </a:solidFill>
              <a:effectLst/>
              <a:latin typeface="+mn-lt"/>
              <a:ea typeface="+mn-ea"/>
              <a:cs typeface="Times New Roman" panose="02020603050405020304" pitchFamily="18" charset="0"/>
            </a:rPr>
            <a:t>2</a:t>
          </a:r>
          <a:r>
            <a:rPr lang="en-US" altLang="ja-JP" sz="1800" b="1" i="0" baseline="0">
              <a:solidFill>
                <a:schemeClr val="dk1"/>
              </a:solidFill>
              <a:effectLst/>
              <a:latin typeface="+mn-lt"/>
              <a:ea typeface="+mn-ea"/>
              <a:cs typeface="Times New Roman" panose="02020603050405020304" pitchFamily="18" charset="0"/>
            </a:rPr>
            <a:t> emissions (</a:t>
          </a:r>
          <a:r>
            <a:rPr lang="en-US" altLang="ja-JP" sz="1800" b="1" i="0" baseline="0">
              <a:effectLst/>
              <a:latin typeface="+mn-lt"/>
              <a:cs typeface="Times New Roman" panose="02020603050405020304" pitchFamily="18" charset="0"/>
            </a:rPr>
            <a:t>by fuel type</a:t>
          </a:r>
          <a:r>
            <a:rPr lang="en-US" altLang="ja-JP" sz="1800" b="1" i="0" baseline="0">
              <a:solidFill>
                <a:schemeClr val="dk1"/>
              </a:solidFill>
              <a:effectLst/>
              <a:latin typeface="+mn-lt"/>
              <a:ea typeface="+mn-ea"/>
              <a:cs typeface="Times New Roman" panose="02020603050405020304" pitchFamily="18" charset="0"/>
            </a:rPr>
            <a:t>)</a:t>
          </a:r>
          <a:r>
            <a:rPr lang="ja-JP" altLang="en-US" sz="1800" b="1" i="0" baseline="0">
              <a:solidFill>
                <a:schemeClr val="dk1"/>
              </a:solidFill>
              <a:effectLst/>
              <a:latin typeface="+mn-lt"/>
              <a:ea typeface="+mn-ea"/>
              <a:cs typeface="Times New Roman" panose="02020603050405020304" pitchFamily="18" charset="0"/>
            </a:rPr>
            <a:t> </a:t>
          </a:r>
          <a:endParaRPr lang="ja-JP" altLang="ja-JP" sz="1800">
            <a:effectLst/>
            <a:latin typeface="+mn-lt"/>
            <a:cs typeface="Times New Roman" panose="02020603050405020304" pitchFamily="18" charset="0"/>
          </a:endParaRPr>
        </a:p>
        <a:p xmlns:a="http://schemas.openxmlformats.org/drawingml/2006/main">
          <a:pPr algn="ctr" rtl="0"/>
          <a:endParaRPr lang="ja-JP" altLang="ja-JP">
            <a:effectLst/>
            <a:latin typeface="+mn-lt"/>
            <a:cs typeface="Times New Roman" panose="02020603050405020304" pitchFamily="18"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68.xml><?xml version="1.0" encoding="utf-8"?>
<c:userShapes xmlns:c="http://schemas.openxmlformats.org/drawingml/2006/chart">
  <cdr:relSizeAnchor xmlns:cdr="http://schemas.openxmlformats.org/drawingml/2006/chartDrawing">
    <cdr:from>
      <cdr:x>0.33904</cdr:x>
      <cdr:y>0.41869</cdr:y>
    </cdr:from>
    <cdr:to>
      <cdr:x>0.68826</cdr:x>
      <cdr:y>0.576</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647474" y="3258073"/>
          <a:ext cx="1696991" cy="12241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1" i="0" strike="noStrike">
              <a:solidFill>
                <a:sysClr val="windowText" lastClr="000000"/>
              </a:solidFill>
              <a:latin typeface="+mn-lt"/>
              <a:ea typeface="ＭＳ Ｐゴシック"/>
            </a:rPr>
            <a:t>世帯当たり</a:t>
          </a:r>
          <a:r>
            <a:rPr lang="en-US" altLang="ja-JP" sz="1200" b="1" i="0" strike="noStrike">
              <a:solidFill>
                <a:sysClr val="windowText" lastClr="000000"/>
              </a:solidFill>
              <a:latin typeface="+mn-lt"/>
              <a:cs typeface="Arial"/>
            </a:rPr>
            <a:t>CO</a:t>
          </a:r>
          <a:r>
            <a:rPr lang="en-US" altLang="ja-JP" sz="1200" b="1" i="0" strike="noStrike" baseline="-25000">
              <a:solidFill>
                <a:sysClr val="windowText" lastClr="000000"/>
              </a:solidFill>
              <a:latin typeface="+mn-lt"/>
              <a:cs typeface="Arial"/>
            </a:rPr>
            <a:t>2</a:t>
          </a:r>
          <a:r>
            <a:rPr lang="ja-JP" altLang="en-US" sz="1200" b="1" i="0" strike="noStrike">
              <a:solidFill>
                <a:sysClr val="windowText" lastClr="000000"/>
              </a:solidFill>
              <a:latin typeface="+mn-lt"/>
              <a:ea typeface="ＭＳ Ｐゴシック"/>
            </a:rPr>
            <a:t>排出量</a:t>
          </a:r>
          <a:endParaRPr lang="en-US" altLang="ja-JP" sz="1200" b="1" i="0" strike="noStrike">
            <a:solidFill>
              <a:sysClr val="windowText" lastClr="000000"/>
            </a:solidFill>
            <a:latin typeface="+mn-lt"/>
            <a:ea typeface="ＭＳ Ｐゴシック"/>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200" b="0" i="0" strike="noStrike">
              <a:solidFill>
                <a:sysClr val="windowText" lastClr="000000"/>
              </a:solidFill>
              <a:latin typeface="+mn-lt"/>
              <a:cs typeface="Arial"/>
            </a:rPr>
            <a:t>[kg CO</a:t>
          </a:r>
          <a:r>
            <a:rPr lang="en-US" altLang="ja-JP" sz="1200" b="0" i="0" strike="noStrike" baseline="-25000">
              <a:solidFill>
                <a:sysClr val="windowText" lastClr="000000"/>
              </a:solidFill>
              <a:latin typeface="+mn-lt"/>
              <a:cs typeface="Arial"/>
            </a:rPr>
            <a:t>2</a:t>
          </a:r>
          <a:r>
            <a:rPr lang="en-US" altLang="ja-JP" sz="1200" b="0" i="0" strike="noStrike">
              <a:solidFill>
                <a:sysClr val="windowText" lastClr="000000"/>
              </a:solidFill>
              <a:latin typeface="+mn-lt"/>
              <a:cs typeface="Arial"/>
            </a:rPr>
            <a:t>/</a:t>
          </a:r>
          <a:r>
            <a:rPr lang="ja-JP" altLang="en-US" sz="12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0.68706</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94465" y="4832991"/>
          <a:ext cx="5260719" cy="218930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本シートにおける家庭からの</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 </a:t>
          </a:r>
          <a:r>
            <a:rPr lang="ja-JP" altLang="en-US" sz="900" b="0" i="0" strike="noStrike">
              <a:solidFill>
                <a:srgbClr val="000000"/>
              </a:solidFill>
              <a:latin typeface="+mn-lt"/>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mn-lt"/>
              <a:ea typeface="+mj-ea"/>
              <a:cs typeface="+mn-cs"/>
            </a:rPr>
            <a:t>※</a:t>
          </a:r>
          <a:r>
            <a:rPr lang="ja-JP" altLang="ja-JP" sz="900" b="0" i="0">
              <a:latin typeface="+mn-lt"/>
              <a:ea typeface="+mj-ea"/>
              <a:cs typeface="+mn-cs"/>
            </a:rPr>
            <a:t>　電力及び熱</a:t>
          </a:r>
          <a:r>
            <a:rPr lang="ja-JP" altLang="en-US" sz="900" b="0" i="0">
              <a:latin typeface="+mn-lt"/>
              <a:ea typeface="+mj-ea"/>
              <a:cs typeface="+mn-cs"/>
            </a:rPr>
            <a:t>の</a:t>
          </a:r>
          <a:r>
            <a:rPr lang="en-US" altLang="ja-JP" sz="900" b="0" i="0">
              <a:latin typeface="+mn-lt"/>
              <a:ea typeface="+mj-ea"/>
              <a:cs typeface="+mn-cs"/>
            </a:rPr>
            <a:t>CO</a:t>
          </a:r>
          <a:r>
            <a:rPr lang="en-US" altLang="ja-JP" sz="900" b="0" i="0" baseline="-25000">
              <a:latin typeface="+mn-lt"/>
              <a:ea typeface="+mj-ea"/>
              <a:cs typeface="+mn-cs"/>
            </a:rPr>
            <a:t>2 </a:t>
          </a:r>
          <a:r>
            <a:rPr lang="ja-JP" altLang="en-US" sz="900" b="0" i="0">
              <a:latin typeface="+mn-lt"/>
              <a:ea typeface="+mj-ea"/>
              <a:cs typeface="+mn-cs"/>
            </a:rPr>
            <a:t>排出量</a:t>
          </a:r>
          <a:r>
            <a:rPr lang="ja-JP" altLang="ja-JP" sz="900" b="0" i="0">
              <a:latin typeface="+mn-lt"/>
              <a:ea typeface="+mj-ea"/>
              <a:cs typeface="+mn-cs"/>
            </a:rPr>
            <a:t>は、自家発電を含まない、電力会社等から購入する電力や熱に由来する</a:t>
          </a:r>
          <a:r>
            <a:rPr lang="ja-JP" altLang="en-US" sz="900" b="0" i="0">
              <a:latin typeface="+mn-lt"/>
              <a:ea typeface="+mj-ea"/>
              <a:cs typeface="+mn-cs"/>
            </a:rPr>
            <a:t>もの</a:t>
          </a:r>
          <a:r>
            <a:rPr lang="ja-JP" altLang="ja-JP" sz="900" b="0" i="0">
              <a:latin typeface="+mn-lt"/>
              <a:ea typeface="+mj-ea"/>
              <a:cs typeface="+mn-cs"/>
            </a:rPr>
            <a:t>。</a:t>
          </a:r>
          <a:endParaRPr lang="en-US" altLang="ja-JP" sz="900" b="0" i="0">
            <a:latin typeface="+mn-lt"/>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自家用乗用車は、運輸（旅客）部門の自家用乗用車（家計寄与分）。</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mn-lt"/>
              <a:ea typeface="+mj-ea"/>
            </a:rPr>
            <a:t>　</a:t>
          </a:r>
          <a:r>
            <a:rPr lang="en-US" altLang="ja-JP" sz="900" b="0" i="0" strike="noStrike">
              <a:solidFill>
                <a:srgbClr val="000000"/>
              </a:solidFill>
              <a:latin typeface="+mn-lt"/>
              <a:ea typeface="+mj-ea"/>
            </a:rPr>
            <a:t>- </a:t>
          </a:r>
          <a:r>
            <a:rPr lang="ja-JP" altLang="en-US" sz="900" b="0" i="0" strike="noStrike">
              <a:solidFill>
                <a:srgbClr val="000000"/>
              </a:solidFill>
              <a:latin typeface="+mn-lt"/>
              <a:ea typeface="+mj-ea"/>
            </a:rPr>
            <a:t>石油由来 の一般廃棄物（プラスチック等）の焼却による</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（非エネルギー起源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mn-lt"/>
              <a:ea typeface="+mj-ea"/>
            </a:rPr>
            <a:t>　</a:t>
          </a:r>
          <a:r>
            <a:rPr lang="en-US" altLang="ja-JP" sz="900" b="0" i="0" strike="noStrike">
              <a:solidFill>
                <a:srgbClr val="000000"/>
              </a:solidFill>
              <a:latin typeface="+mn-lt"/>
              <a:ea typeface="+mj-ea"/>
            </a:rPr>
            <a:t>- </a:t>
          </a:r>
          <a:r>
            <a:rPr lang="ja-JP" altLang="en-US" sz="900" b="0" i="0" strike="noStrike">
              <a:solidFill>
                <a:srgbClr val="000000"/>
              </a:solidFill>
              <a:latin typeface="+mn-lt"/>
              <a:ea typeface="+mj-ea"/>
            </a:rPr>
            <a:t>廃棄物処理施設で使用するエネルギー起源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（業務その他部門－他サービス業の一部）</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水道は、上下水道施設で使用するエネルギー起源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（業務その他部門－電気ガス熱供給水道業の一部）のうち、家庭寄与分を推計したもの。</a:t>
          </a:r>
        </a:p>
        <a:p xmlns:a="http://schemas.openxmlformats.org/drawingml/2006/main">
          <a:endParaRPr lang="ja-JP" altLang="en-US" sz="900" b="0" i="0" strike="noStrike">
            <a:solidFill>
              <a:srgbClr val="FF0000"/>
            </a:solidFill>
            <a:latin typeface="+mn-lt"/>
            <a:ea typeface="+mj-ea"/>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88</xdr:col>
      <xdr:colOff>209315</xdr:colOff>
      <xdr:row>54</xdr:row>
      <xdr:rowOff>148195</xdr:rowOff>
    </xdr:from>
    <xdr:to>
      <xdr:col>99</xdr:col>
      <xdr:colOff>136525</xdr:colOff>
      <xdr:row>84</xdr:row>
      <xdr:rowOff>100010</xdr:rowOff>
    </xdr:to>
    <xdr:graphicFrame macro="">
      <xdr:nvGraphicFramePr>
        <xdr:cNvPr id="16" name="G_Trends_Purpose_E">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79</xdr:col>
      <xdr:colOff>53060</xdr:colOff>
      <xdr:row>47</xdr:row>
      <xdr:rowOff>55780</xdr:rowOff>
    </xdr:from>
    <xdr:to>
      <xdr:col>87</xdr:col>
      <xdr:colOff>303091</xdr:colOff>
      <xdr:row>100</xdr:row>
      <xdr:rowOff>111579</xdr:rowOff>
    </xdr:to>
    <xdr:graphicFrame macro="">
      <xdr:nvGraphicFramePr>
        <xdr:cNvPr id="12" name="G_Purpose_E">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68</xdr:col>
      <xdr:colOff>9924</xdr:colOff>
      <xdr:row>53</xdr:row>
      <xdr:rowOff>108936</xdr:rowOff>
    </xdr:from>
    <xdr:to>
      <xdr:col>78</xdr:col>
      <xdr:colOff>557893</xdr:colOff>
      <xdr:row>83</xdr:row>
      <xdr:rowOff>5982</xdr:rowOff>
    </xdr:to>
    <xdr:graphicFrame macro="">
      <xdr:nvGraphicFramePr>
        <xdr:cNvPr id="12705599" name="G_Trends_Purpose_J">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59</xdr:col>
      <xdr:colOff>307606</xdr:colOff>
      <xdr:row>44</xdr:row>
      <xdr:rowOff>147213</xdr:rowOff>
    </xdr:from>
    <xdr:to>
      <xdr:col>67</xdr:col>
      <xdr:colOff>53155</xdr:colOff>
      <xdr:row>93</xdr:row>
      <xdr:rowOff>68771</xdr:rowOff>
    </xdr:to>
    <xdr:graphicFrame macro="">
      <xdr:nvGraphicFramePr>
        <xdr:cNvPr id="12705598" name="G_Purpose_J">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88</xdr:col>
      <xdr:colOff>74611</xdr:colOff>
      <xdr:row>6</xdr:row>
      <xdr:rowOff>935039</xdr:rowOff>
    </xdr:from>
    <xdr:to>
      <xdr:col>99</xdr:col>
      <xdr:colOff>31750</xdr:colOff>
      <xdr:row>39</xdr:row>
      <xdr:rowOff>168464</xdr:rowOff>
    </xdr:to>
    <xdr:graphicFrame macro="">
      <xdr:nvGraphicFramePr>
        <xdr:cNvPr id="14" name="G_Trends_Fuel_E">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79</xdr:col>
      <xdr:colOff>21864</xdr:colOff>
      <xdr:row>6</xdr:row>
      <xdr:rowOff>397451</xdr:rowOff>
    </xdr:from>
    <xdr:to>
      <xdr:col>87</xdr:col>
      <xdr:colOff>292532</xdr:colOff>
      <xdr:row>50</xdr:row>
      <xdr:rowOff>186169</xdr:rowOff>
    </xdr:to>
    <xdr:graphicFrame macro="">
      <xdr:nvGraphicFramePr>
        <xdr:cNvPr id="10" name="G_Fuel_E">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68</xdr:col>
      <xdr:colOff>226219</xdr:colOff>
      <xdr:row>6</xdr:row>
      <xdr:rowOff>850900</xdr:rowOff>
    </xdr:from>
    <xdr:to>
      <xdr:col>78</xdr:col>
      <xdr:colOff>573881</xdr:colOff>
      <xdr:row>39</xdr:row>
      <xdr:rowOff>135731</xdr:rowOff>
    </xdr:to>
    <xdr:graphicFrame macro="">
      <xdr:nvGraphicFramePr>
        <xdr:cNvPr id="12705597" name="G_Trends_Fuel_J">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59</xdr:col>
      <xdr:colOff>680834</xdr:colOff>
      <xdr:row>6</xdr:row>
      <xdr:rowOff>826836</xdr:rowOff>
    </xdr:from>
    <xdr:to>
      <xdr:col>67</xdr:col>
      <xdr:colOff>559278</xdr:colOff>
      <xdr:row>46</xdr:row>
      <xdr:rowOff>41274</xdr:rowOff>
    </xdr:to>
    <xdr:graphicFrame macro="">
      <xdr:nvGraphicFramePr>
        <xdr:cNvPr id="12705596" name="G_Fuel_J">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0.02847</cdr:x>
      <cdr:y>0.12811</cdr:y>
    </cdr:from>
    <cdr:to>
      <cdr:x>0.06707</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12931" y="2004304"/>
          <a:ext cx="3008072" cy="3159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t>CO</a:t>
          </a:r>
          <a:r>
            <a:rPr lang="en-US" altLang="ja-JP" sz="1200" baseline="-25000"/>
            <a:t>2 </a:t>
          </a:r>
          <a:r>
            <a:rPr lang="ja-JP" altLang="en-US" sz="1200" baseline="0"/>
            <a:t>換算］</a:t>
          </a:r>
          <a:endParaRPr lang="ja-JP" altLang="en-US" sz="1200"/>
        </a:p>
      </cdr:txBody>
    </cdr:sp>
  </cdr:relSizeAnchor>
  <cdr:relSizeAnchor xmlns:cdr="http://schemas.openxmlformats.org/drawingml/2006/chartDrawing">
    <cdr:from>
      <cdr:x>0.85246</cdr:x>
      <cdr:y>0.40659</cdr:y>
    </cdr:from>
    <cdr:to>
      <cdr:x>0.99841</cdr:x>
      <cdr:y>0.5203</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7293828" y="2100459"/>
          <a:ext cx="1248780" cy="5874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2030</a:t>
          </a:r>
          <a:r>
            <a:rPr lang="ja-JP" altLang="ja-JP" sz="1200">
              <a:solidFill>
                <a:schemeClr val="dk1"/>
              </a:solidFill>
              <a:effectLst/>
              <a:latin typeface="+mn-lt"/>
              <a:ea typeface="+mn-ea"/>
              <a:cs typeface="+mn-cs"/>
            </a:rPr>
            <a:t>年度目標</a:t>
          </a:r>
          <a:endParaRPr lang="en-US" altLang="ja-JP" sz="1200">
            <a:solidFill>
              <a:schemeClr val="dk1"/>
            </a:solidFill>
            <a:effectLst/>
            <a:latin typeface="+mn-lt"/>
            <a:ea typeface="+mn-ea"/>
            <a:cs typeface="+mn-cs"/>
          </a:endParaRPr>
        </a:p>
        <a:p xmlns:a="http://schemas.openxmlformats.org/drawingml/2006/main">
          <a:pPr algn="ctr"/>
          <a:r>
            <a:rPr kumimoji="1" lang="en-US" altLang="ja-JP" sz="1200" b="0">
              <a:solidFill>
                <a:sysClr val="windowText" lastClr="000000"/>
              </a:solidFill>
            </a:rPr>
            <a:t>2013</a:t>
          </a:r>
          <a:r>
            <a:rPr kumimoji="1" lang="ja-JP" altLang="en-US" sz="1200" b="0">
              <a:solidFill>
                <a:sysClr val="windowText" lastClr="000000"/>
              </a:solidFill>
            </a:rPr>
            <a:t>年度比</a:t>
          </a:r>
          <a:endParaRPr kumimoji="1" lang="en-US" altLang="ja-JP" sz="1200" b="0">
            <a:solidFill>
              <a:sysClr val="windowText" lastClr="000000"/>
            </a:solidFill>
          </a:endParaRPr>
        </a:p>
        <a:p xmlns:a="http://schemas.openxmlformats.org/drawingml/2006/main">
          <a:pPr algn="ctr"/>
          <a:r>
            <a:rPr kumimoji="1" lang="en-US" altLang="ja-JP" sz="1200" b="0">
              <a:solidFill>
                <a:sysClr val="windowText" lastClr="000000"/>
              </a:solidFill>
            </a:rPr>
            <a:t>-46.0</a:t>
          </a:r>
          <a:r>
            <a:rPr kumimoji="1" lang="ja-JP" altLang="en-US" sz="1200" b="0">
              <a:solidFill>
                <a:sysClr val="windowText" lastClr="000000"/>
              </a:solidFill>
            </a:rPr>
            <a:t>％</a:t>
          </a:r>
          <a:r>
            <a:rPr kumimoji="1" lang="ja-JP" altLang="ja-JP" sz="1200" b="0">
              <a:solidFill>
                <a:sysClr val="windowText" lastClr="000000"/>
              </a:solidFill>
              <a:effectLst/>
              <a:latin typeface="+mn-lt"/>
              <a:ea typeface="+mn-ea"/>
              <a:cs typeface="+mn-cs"/>
            </a:rPr>
            <a:t>（</a:t>
          </a:r>
          <a:r>
            <a:rPr kumimoji="1" lang="en-US" altLang="ja-JP" sz="1200" b="0">
              <a:solidFill>
                <a:sysClr val="windowText" lastClr="000000"/>
              </a:solidFill>
              <a:effectLst/>
              <a:latin typeface="+mn-lt"/>
              <a:ea typeface="+mn-ea"/>
              <a:cs typeface="+mn-cs"/>
            </a:rPr>
            <a:t>※</a:t>
          </a:r>
          <a:r>
            <a:rPr kumimoji="1" lang="ja-JP" altLang="ja-JP" sz="1200" b="0">
              <a:solidFill>
                <a:sysClr val="windowText" lastClr="000000"/>
              </a:solidFill>
              <a:effectLst/>
              <a:latin typeface="+mn-lt"/>
              <a:ea typeface="+mn-ea"/>
              <a:cs typeface="+mn-cs"/>
            </a:rPr>
            <a:t>）</a:t>
          </a:r>
          <a:endParaRPr kumimoji="1" lang="ja-JP" altLang="en-US" sz="1200" b="0">
            <a:solidFill>
              <a:sysClr val="windowText" lastClr="000000"/>
            </a:solidFill>
          </a:endParaRPr>
        </a:p>
      </cdr:txBody>
    </cdr:sp>
  </cdr:relSizeAnchor>
  <cdr:relSizeAnchor xmlns:cdr="http://schemas.openxmlformats.org/drawingml/2006/chartDrawing">
    <cdr:from>
      <cdr:x>0.47469</cdr:x>
      <cdr:y>0.91737</cdr:y>
    </cdr:from>
    <cdr:to>
      <cdr:x>0.98389</cdr:x>
      <cdr:y>0.97968</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4061550" y="4739203"/>
          <a:ext cx="4356824" cy="32189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200" b="0">
              <a:solidFill>
                <a:sysClr val="windowText" lastClr="000000"/>
              </a:solidFill>
            </a:rPr>
            <a:t>※</a:t>
          </a:r>
          <a:r>
            <a:rPr kumimoji="1" lang="ja-JP" altLang="en-US" sz="1200" b="0">
              <a:solidFill>
                <a:sysClr val="windowText" lastClr="000000"/>
              </a:solidFill>
            </a:rPr>
            <a:t>出典：</a:t>
          </a:r>
          <a:r>
            <a:rPr lang="ja-JP" altLang="ja-JP" sz="1200">
              <a:solidFill>
                <a:schemeClr val="dk1"/>
              </a:solidFill>
              <a:effectLst/>
              <a:latin typeface="+mn-lt"/>
              <a:ea typeface="+mn-ea"/>
              <a:cs typeface="+mn-cs"/>
            </a:rPr>
            <a:t>地球温暖化対策計</a:t>
          </a:r>
          <a:r>
            <a:rPr lang="ja-JP" altLang="en-US" sz="1200">
              <a:solidFill>
                <a:schemeClr val="dk1"/>
              </a:solidFill>
              <a:effectLst/>
              <a:latin typeface="+mn-lt"/>
              <a:ea typeface="+mn-ea"/>
              <a:cs typeface="+mn-cs"/>
            </a:rPr>
            <a:t>画</a:t>
          </a:r>
          <a:r>
            <a:rPr lang="en-US" altLang="ja-JP" sz="1200">
              <a:solidFill>
                <a:schemeClr val="dk1"/>
              </a:solidFill>
              <a:effectLst/>
              <a:latin typeface="+mn-lt"/>
              <a:ea typeface="+mn-ea"/>
              <a:cs typeface="+mn-cs"/>
            </a:rPr>
            <a:t> </a:t>
          </a:r>
          <a:r>
            <a:rPr lang="ja-JP" altLang="en-US" sz="1200" b="0"/>
            <a:t>（令和</a:t>
          </a:r>
          <a:r>
            <a:rPr lang="en-US" altLang="ja-JP" sz="1200" b="0">
              <a:latin typeface="+mn-lt"/>
            </a:rPr>
            <a:t>3</a:t>
          </a:r>
          <a:r>
            <a:rPr lang="ja-JP" altLang="en-US" sz="1200" b="0"/>
            <a:t>年</a:t>
          </a:r>
          <a:r>
            <a:rPr lang="en-US" altLang="ja-JP" sz="1200" b="0"/>
            <a:t>10</a:t>
          </a:r>
          <a:r>
            <a:rPr lang="ja-JP" altLang="en-US" sz="1200" b="0"/>
            <a:t>月</a:t>
          </a:r>
          <a:r>
            <a:rPr lang="en-US" altLang="ja-JP" sz="1200" b="0"/>
            <a:t>22</a:t>
          </a:r>
          <a:r>
            <a:rPr lang="ja-JP" altLang="en-US" sz="1200" b="0"/>
            <a:t>日閣議決定）</a:t>
          </a:r>
        </a:p>
      </cdr:txBody>
    </cdr:sp>
  </cdr:relSizeAnchor>
</c:userShapes>
</file>

<file path=xl/drawings/drawing70.xml><?xml version="1.0" encoding="utf-8"?>
<c:userShapes xmlns:c="http://schemas.openxmlformats.org/drawingml/2006/chart">
  <cdr:relSizeAnchor xmlns:cdr="http://schemas.openxmlformats.org/drawingml/2006/chartDrawing">
    <cdr:from>
      <cdr:x>0.46737</cdr:x>
      <cdr:y>0.87564</cdr:y>
    </cdr:from>
    <cdr:to>
      <cdr:x>0.62595</cdr:x>
      <cdr:y>0.91778</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487198" y="6316221"/>
          <a:ext cx="1183213" cy="30393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0.45526</cdr:x>
      <cdr:y>0.93615</cdr:y>
    </cdr:from>
    <cdr:to>
      <cdr:x>0.97327</cdr:x>
      <cdr:y>0.99126</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3407009" y="6633605"/>
          <a:ext cx="3876675" cy="3905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0.3541</cdr:x>
      <cdr:y>0.39995</cdr:y>
    </cdr:from>
    <cdr:to>
      <cdr:x>0.64386</cdr:x>
      <cdr:y>0.49546</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1833085" y="4390590"/>
          <a:ext cx="1500032" cy="10484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CO</a:t>
          </a:r>
          <a:r>
            <a:rPr lang="en-US" altLang="ja-JP" sz="1100" b="1" i="0" baseline="-25000">
              <a:effectLst/>
              <a:latin typeface="+mn-lt"/>
              <a:ea typeface="+mn-ea"/>
              <a:cs typeface="+mn-cs"/>
            </a:rPr>
            <a:t>2</a:t>
          </a:r>
          <a:r>
            <a:rPr lang="en-US" altLang="ja-JP" sz="1100" b="1" i="0">
              <a:effectLst/>
              <a:latin typeface="+mn-lt"/>
              <a:ea typeface="+mn-ea"/>
              <a:cs typeface="+mn-cs"/>
            </a:rPr>
            <a:t> emissions </a:t>
          </a:r>
        </a:p>
        <a:p xmlns:a="http://schemas.openxmlformats.org/drawingml/2006/main">
          <a:pPr algn="ctr" rtl="0"/>
          <a:r>
            <a:rPr lang="en-US" altLang="ja-JP" sz="1100" b="1" i="0">
              <a:effectLst/>
              <a:latin typeface="+mn-lt"/>
              <a:ea typeface="+mn-ea"/>
              <a:cs typeface="+mn-cs"/>
            </a:rPr>
            <a:t>per capita</a:t>
          </a:r>
          <a:endParaRPr lang="ja-JP" altLang="ja-JP" b="1">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endParaRPr lang="en-US" altLang="ja-JP" sz="1400" b="0"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0.16592</cdr:x>
      <cdr:y>0.17557</cdr:y>
    </cdr:from>
    <cdr:to>
      <cdr:x>0.85157</cdr:x>
      <cdr:y>0.21739</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944562" y="2052383"/>
          <a:ext cx="3903331" cy="4888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mn-lt"/>
              <a:ea typeface="+mn-ea"/>
              <a:cs typeface="Times New Roman" panose="02020603050405020304" pitchFamily="18" charset="0"/>
            </a:rPr>
            <a:t>CO</a:t>
          </a:r>
          <a:r>
            <a:rPr lang="en-US" altLang="ja-JP" sz="1800" b="1" i="0" baseline="-25000">
              <a:effectLst/>
              <a:latin typeface="+mn-lt"/>
              <a:ea typeface="+mn-ea"/>
              <a:cs typeface="Times New Roman" panose="02020603050405020304" pitchFamily="18" charset="0"/>
            </a:rPr>
            <a:t>2</a:t>
          </a:r>
          <a:r>
            <a:rPr lang="en-US" altLang="ja-JP" sz="1800" b="1" i="0" baseline="0">
              <a:effectLst/>
              <a:latin typeface="+mn-lt"/>
              <a:ea typeface="+mn-ea"/>
              <a:cs typeface="Times New Roman" panose="02020603050405020304" pitchFamily="18" charset="0"/>
            </a:rPr>
            <a:t> emissions per capita (by purpose) </a:t>
          </a:r>
          <a:endParaRPr lang="ja-JP" altLang="ja-JP" sz="2800">
            <a:effectLst/>
            <a:latin typeface="+mn-lt"/>
            <a:cs typeface="Times New Roman" panose="02020603050405020304" pitchFamily="18" charset="0"/>
          </a:endParaRPr>
        </a:p>
      </cdr:txBody>
    </cdr:sp>
  </cdr:relSizeAnchor>
  <cdr:relSizeAnchor xmlns:cdr="http://schemas.openxmlformats.org/drawingml/2006/chartDrawing">
    <cdr:from>
      <cdr:x>0.03277</cdr:x>
      <cdr:y>0.62228</cdr:y>
    </cdr:from>
    <cdr:to>
      <cdr:x>0.97767</cdr:x>
      <cdr:y>0.98067</cdr:y>
    </cdr:to>
    <cdr:sp macro="" textlink="">
      <cdr:nvSpPr>
        <cdr:cNvPr id="2" name="テキスト ボックス 1">
          <a:extLst xmlns:a="http://schemas.openxmlformats.org/drawingml/2006/main">
            <a:ext uri="{FF2B5EF4-FFF2-40B4-BE49-F238E27FC236}">
              <a16:creationId xmlns:a16="http://schemas.microsoft.com/office/drawing/2014/main" id="{91FF3110-12F4-C64A-E68E-6A43B6771031}"/>
            </a:ext>
          </a:extLst>
        </cdr:cNvPr>
        <cdr:cNvSpPr txBox="1"/>
      </cdr:nvSpPr>
      <cdr:spPr>
        <a:xfrm xmlns:a="http://schemas.openxmlformats.org/drawingml/2006/main">
          <a:off x="189800" y="7276679"/>
          <a:ext cx="5472718" cy="419087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a:t>
          </a:r>
          <a:r>
            <a:rPr lang="en-US" altLang="ja-JP" sz="1100">
              <a:solidFill>
                <a:sysClr val="windowText" lastClr="000000"/>
              </a:solidFill>
              <a:effectLst/>
              <a:latin typeface="+mn-lt"/>
              <a:ea typeface="+mn-ea"/>
              <a:cs typeface="+mn-cs"/>
            </a:rPr>
            <a:t>in the inventory and the emissions from car, municipal solid waste, and water and wastewater categories</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a:p xmlns:a="http://schemas.openxmlformats.org/drawingml/2006/main">
          <a:pPr rtl="0"/>
          <a:endParaRPr lang="en-US" altLang="ja-JP" sz="1100" b="0" i="0">
            <a:solidFill>
              <a:sysClr val="windowText" lastClr="000000"/>
            </a:solidFill>
            <a:effectLst/>
            <a:latin typeface="+mn-lt"/>
            <a:ea typeface="+mn-ea"/>
            <a:cs typeface="+mn-cs"/>
          </a:endParaRPr>
        </a:p>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ysClr val="windowText" lastClr="000000"/>
              </a:solidFill>
              <a:effectLst/>
              <a:latin typeface="+mn-lt"/>
              <a:ea typeface="+mn-ea"/>
              <a:cs typeface="+mn-cs"/>
            </a:rPr>
            <a:t>* Power, etc: Includes lighting, refrigerators, vacuum cleaners, and TVs which use electricity, and which are not included in other uses.</a:t>
          </a:r>
          <a:endParaRPr lang="ja-JP" altLang="ja-JP">
            <a:solidFill>
              <a:sysClr val="windowText" lastClr="000000"/>
            </a:solidFill>
            <a:effectLst/>
          </a:endParaRPr>
        </a:p>
        <a:p xmlns:a="http://schemas.openxmlformats.org/drawingml/2006/main">
          <a:pPr rtl="0"/>
          <a:endParaRPr lang="ja-JP" altLang="ja-JP">
            <a:solidFill>
              <a:sysClr val="windowText" lastClr="000000"/>
            </a:solidFill>
            <a:effectLst/>
          </a:endParaRPr>
        </a:p>
        <a:p xmlns:a="http://schemas.openxmlformats.org/drawingml/2006/main">
          <a:r>
            <a:rPr lang="en-US" altLang="ja-JP" sz="1100" b="0" i="0">
              <a:solidFill>
                <a:sysClr val="windowText" lastClr="000000"/>
              </a:solidFill>
              <a:effectLst/>
              <a:latin typeface="+mn-lt"/>
              <a:ea typeface="+mn-ea"/>
              <a:cs typeface="+mn-cs"/>
            </a:rPr>
            <a:t>* </a:t>
          </a:r>
          <a:r>
            <a:rPr lang="en-US" altLang="ja-JP" sz="1100">
              <a:solidFill>
                <a:sysClr val="windowText" lastClr="000000"/>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0.43788</cdr:x>
      <cdr:y>0.88773</cdr:y>
    </cdr:from>
    <cdr:to>
      <cdr:x>0.53842</cdr:x>
      <cdr:y>0.95234</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152156" y="6258753"/>
          <a:ext cx="723753" cy="455521"/>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0.33249</cdr:x>
      <cdr:y>0.94395</cdr:y>
    </cdr:from>
    <cdr:to>
      <cdr:x>0.9891</cdr:x>
      <cdr:y>0.98393</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2393480" y="6655175"/>
          <a:ext cx="4726739" cy="281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 </a:t>
          </a:r>
          <a:r>
            <a:rPr lang="ja-JP" altLang="en-US" sz="900"/>
            <a:t>電気を使用し、他の用途に含まれないものが含まれる。例：照明、冷蔵庫、掃除機、テレビ</a:t>
          </a:r>
        </a:p>
      </cdr:txBody>
    </cdr:sp>
  </cdr:relSizeAnchor>
</c:userShapes>
</file>

<file path=xl/drawings/drawing73.xml><?xml version="1.0" encoding="utf-8"?>
<c:userShapes xmlns:c="http://schemas.openxmlformats.org/drawingml/2006/chart">
  <cdr:relSizeAnchor xmlns:cdr="http://schemas.openxmlformats.org/drawingml/2006/chartDrawing">
    <cdr:from>
      <cdr:x>0.32616</cdr:x>
      <cdr:y>0.45133</cdr:y>
    </cdr:from>
    <cdr:to>
      <cdr:x>0.66554</cdr:x>
      <cdr:y>0.58407</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522691" y="4632731"/>
          <a:ext cx="1584401" cy="136252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1" i="0" strike="noStrike">
              <a:solidFill>
                <a:srgbClr val="000000"/>
              </a:solidFill>
              <a:latin typeface="+mn-lt"/>
              <a:ea typeface="ＭＳ Ｐゴシック"/>
            </a:rPr>
            <a:t>一人当たり</a:t>
          </a:r>
          <a:endParaRPr lang="en-US" altLang="ja-JP" sz="1200" b="1" i="0" strike="noStrike">
            <a:solidFill>
              <a:srgbClr val="000000"/>
            </a:solidFill>
            <a:latin typeface="+mn-lt"/>
            <a:ea typeface="ＭＳ Ｐゴシック"/>
          </a:endParaRPr>
        </a:p>
        <a:p xmlns:a="http://schemas.openxmlformats.org/drawingml/2006/main">
          <a:pPr algn="ctr" rtl="1">
            <a:defRPr sz="1000"/>
          </a:pP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0.71934</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580CA45-1BDB-4E9E-9DBB-24438638AD28}"/>
            </a:ext>
          </a:extLst>
        </cdr:cNvPr>
        <cdr:cNvSpPr txBox="1"/>
      </cdr:nvSpPr>
      <cdr:spPr>
        <a:xfrm xmlns:a="http://schemas.openxmlformats.org/drawingml/2006/main">
          <a:off x="0" y="6190562"/>
          <a:ext cx="5231949" cy="2415329"/>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排出量は、インベントリの家庭部門に加え、自家用乗用車、ごみ処理及び水道からの排出量を足し合わせたもの。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（業務その他部門－電気ガス熱供給水道業の一部）のうち、家庭寄与分を推計したもの。</a:t>
          </a:r>
          <a:endParaRPr kumimoji="1" lang="en-US" altLang="ja-JP" sz="900">
            <a:latin typeface="Century" panose="02040604050505020304" pitchFamily="18" charset="0"/>
          </a:endParaRP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動力他　：　電気を使用し、他の用途に含まれないものが含まれる。（例：照明、冷蔵庫、掃除機、テレビ）</a:t>
          </a:r>
        </a:p>
        <a:p xmlns:a="http://schemas.openxmlformats.org/drawingml/2006/main">
          <a:endParaRPr kumimoji="1" lang="ja-JP" altLang="en-US" sz="900">
            <a:latin typeface="Century" panose="02040604050505020304" pitchFamily="18" charset="0"/>
          </a:endParaRP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0.46149</cdr:x>
      <cdr:y>0.87383</cdr:y>
    </cdr:from>
    <cdr:to>
      <cdr:x>0.63728</cdr:x>
      <cdr:y>0.92697</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450242" y="5027459"/>
          <a:ext cx="1314256" cy="3057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0.34696</cdr:x>
      <cdr:y>0.37409</cdr:y>
    </cdr:from>
    <cdr:to>
      <cdr:x>0.65382</cdr:x>
      <cdr:y>0.51678</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778768" y="3092214"/>
          <a:ext cx="1573179" cy="11793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CO</a:t>
          </a:r>
          <a:r>
            <a:rPr lang="en-US" altLang="ja-JP" sz="1100" b="1" i="0" baseline="-25000">
              <a:effectLst/>
              <a:latin typeface="+mn-lt"/>
              <a:ea typeface="+mn-ea"/>
              <a:cs typeface="+mn-cs"/>
            </a:rPr>
            <a:t>2</a:t>
          </a:r>
          <a:r>
            <a:rPr lang="en-US" altLang="ja-JP" sz="1100" b="1" i="0">
              <a:effectLst/>
              <a:latin typeface="+mn-lt"/>
              <a:ea typeface="+mn-ea"/>
              <a:cs typeface="+mn-cs"/>
            </a:rPr>
            <a:t> emissions </a:t>
          </a:r>
        </a:p>
        <a:p xmlns:a="http://schemas.openxmlformats.org/drawingml/2006/main">
          <a:pPr algn="ctr" rtl="0"/>
          <a:r>
            <a:rPr lang="en-US" altLang="ja-JP" sz="1100" b="1" i="0">
              <a:effectLst/>
              <a:latin typeface="+mn-lt"/>
              <a:ea typeface="+mn-ea"/>
              <a:cs typeface="+mn-cs"/>
            </a:rPr>
            <a:t>per capita</a:t>
          </a:r>
          <a:endParaRPr lang="ja-JP" altLang="ja-JP" b="1">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0.15738</cdr:x>
      <cdr:y>0.05108</cdr:y>
    </cdr:from>
    <cdr:to>
      <cdr:x>0.84386</cdr:x>
      <cdr:y>0.1067</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904054" y="427666"/>
          <a:ext cx="3943377" cy="4656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mn-lt"/>
              <a:cs typeface="Times New Roman" panose="02020603050405020304" pitchFamily="18" charset="0"/>
            </a:rPr>
            <a:t>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a:t>
          </a:r>
          <a:r>
            <a:rPr lang="en-US" altLang="ja-JP" sz="1800" b="1" i="0" baseline="0">
              <a:effectLst/>
              <a:latin typeface="+mn-lt"/>
              <a:ea typeface="+mn-ea"/>
              <a:cs typeface="Times New Roman" panose="02020603050405020304" pitchFamily="18" charset="0"/>
            </a:rPr>
            <a:t>(by fuel type) </a:t>
          </a:r>
          <a:endParaRPr lang="ja-JP" altLang="ja-JP" sz="1800" b="1">
            <a:effectLst/>
            <a:latin typeface="+mn-lt"/>
            <a:cs typeface="Times New Roman" panose="02020603050405020304" pitchFamily="18" charset="0"/>
          </a:endParaRPr>
        </a:p>
      </cdr:txBody>
    </cdr:sp>
  </cdr:relSizeAnchor>
  <cdr:relSizeAnchor xmlns:cdr="http://schemas.openxmlformats.org/drawingml/2006/chartDrawing">
    <cdr:from>
      <cdr:x>0.03537</cdr:x>
      <cdr:y>0.65908</cdr:y>
    </cdr:from>
    <cdr:to>
      <cdr:x>0.98108</cdr:x>
      <cdr:y>0.99873</cdr:y>
    </cdr:to>
    <cdr:sp macro="" textlink="">
      <cdr:nvSpPr>
        <cdr:cNvPr id="8" name="Text Box 5">
          <a:extLst xmlns:a="http://schemas.openxmlformats.org/drawingml/2006/main">
            <a:ext uri="{FF2B5EF4-FFF2-40B4-BE49-F238E27FC236}">
              <a16:creationId xmlns:a16="http://schemas.microsoft.com/office/drawing/2014/main" id="{ABF3BAAE-C727-F285-E917-B777D9298E91}"/>
            </a:ext>
          </a:extLst>
        </cdr:cNvPr>
        <cdr:cNvSpPr txBox="1">
          <a:spLocks xmlns:a="http://schemas.openxmlformats.org/drawingml/2006/main" noChangeArrowheads="1"/>
        </cdr:cNvSpPr>
      </cdr:nvSpPr>
      <cdr:spPr bwMode="auto">
        <a:xfrm xmlns:a="http://schemas.openxmlformats.org/drawingml/2006/main">
          <a:off x="203200" y="5518150"/>
          <a:ext cx="5432490" cy="28436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in the inventory and the emissions from car, municipal solid waste, and water and wastewater categories.</a:t>
          </a:r>
        </a:p>
        <a:p xmlns:a="http://schemas.openxmlformats.org/drawingml/2006/main">
          <a:pPr rtl="0"/>
          <a:r>
            <a:rPr lang="en-US" altLang="ja-JP" sz="1100" b="0" i="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cdr:txBody>
    </cdr:sp>
  </cdr:relSizeAnchor>
</c:userShapes>
</file>

<file path=xl/drawings/drawing76.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rPr>
            <a:t>家庭からの</a:t>
          </a:r>
          <a:r>
            <a:rPr lang="en-US" altLang="ja-JP" sz="1200">
              <a:latin typeface="+mn-lt"/>
            </a:rPr>
            <a:t>CO</a:t>
          </a:r>
          <a:r>
            <a:rPr lang="en-US" altLang="ja-JP" sz="1200" baseline="-25000">
              <a:latin typeface="+mn-lt"/>
            </a:rPr>
            <a:t>2</a:t>
          </a:r>
          <a:r>
            <a:rPr lang="en-US" altLang="ja-JP" sz="1200">
              <a:latin typeface="+mn-lt"/>
            </a:rPr>
            <a:t> </a:t>
          </a:r>
          <a:r>
            <a:rPr lang="ja-JP" altLang="en-US" sz="1200">
              <a:latin typeface="+mn-lt"/>
            </a:rPr>
            <a:t>排出量　［</a:t>
          </a:r>
          <a:r>
            <a:rPr lang="en-US" altLang="ja-JP" sz="1200">
              <a:latin typeface="+mn-lt"/>
            </a:rPr>
            <a:t>kg-CO</a:t>
          </a:r>
          <a:r>
            <a:rPr lang="en-US" altLang="ja-JP" sz="1200" baseline="-25000">
              <a:latin typeface="+mn-lt"/>
            </a:rPr>
            <a:t>2</a:t>
          </a:r>
          <a:r>
            <a:rPr lang="en-US" altLang="ja-JP" sz="1200">
              <a:latin typeface="+mn-lt"/>
            </a:rPr>
            <a:t> /</a:t>
          </a:r>
          <a:r>
            <a:rPr lang="ja-JP" altLang="en-US" sz="1200">
              <a:latin typeface="+mn-lt"/>
            </a:rPr>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0.43948</cdr:x>
      <cdr:y>0.88003</cdr:y>
    </cdr:from>
    <cdr:to>
      <cdr:x>0.54002</cdr:x>
      <cdr:y>0.94464</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197199" y="5098540"/>
          <a:ext cx="731422" cy="37432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7.xml><?xml version="1.0" encoding="utf-8"?>
<c:userShapes xmlns:c="http://schemas.openxmlformats.org/drawingml/2006/chart">
  <cdr:relSizeAnchor xmlns:cdr="http://schemas.openxmlformats.org/drawingml/2006/chartDrawing">
    <cdr:from>
      <cdr:x>0.32741</cdr:x>
      <cdr:y>0.36699</cdr:y>
    </cdr:from>
    <cdr:to>
      <cdr:x>0.68649</cdr:x>
      <cdr:y>0.54138</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573891" y="2551313"/>
          <a:ext cx="1726143" cy="121235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1" i="0" strike="noStrike">
              <a:solidFill>
                <a:srgbClr val="000000"/>
              </a:solidFill>
              <a:latin typeface="+mn-lt"/>
              <a:ea typeface="ＭＳ Ｐゴシック"/>
            </a:rPr>
            <a:t>一人当たり</a:t>
          </a:r>
          <a:endParaRPr lang="en-US" altLang="ja-JP" sz="1200" b="1" i="0" strike="noStrike">
            <a:solidFill>
              <a:srgbClr val="000000"/>
            </a:solidFill>
            <a:latin typeface="+mn-lt"/>
            <a:ea typeface="ＭＳ Ｐゴシック"/>
          </a:endParaRPr>
        </a:p>
        <a:p xmlns:a="http://schemas.openxmlformats.org/drawingml/2006/main">
          <a:pPr algn="ctr" rtl="0">
            <a:defRPr sz="1000"/>
          </a:pP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0.025</cdr:x>
      <cdr:y>0.72282</cdr:y>
    </cdr:from>
    <cdr:to>
      <cdr:x>0.97505</cdr:x>
      <cdr:y>0.97179</cdr:y>
    </cdr:to>
    <cdr:sp macro="" textlink="">
      <cdr:nvSpPr>
        <cdr:cNvPr id="4" name="Text Box 5">
          <a:extLst xmlns:a="http://schemas.openxmlformats.org/drawingml/2006/main">
            <a:ext uri="{FF2B5EF4-FFF2-40B4-BE49-F238E27FC236}">
              <a16:creationId xmlns:a16="http://schemas.microsoft.com/office/drawing/2014/main" id="{876AA32E-A6DC-4BCD-8415-0C42708D80E6}"/>
            </a:ext>
          </a:extLst>
        </cdr:cNvPr>
        <cdr:cNvSpPr txBox="1">
          <a:spLocks xmlns:a="http://schemas.openxmlformats.org/drawingml/2006/main" noChangeArrowheads="1"/>
        </cdr:cNvSpPr>
      </cdr:nvSpPr>
      <cdr:spPr bwMode="auto">
        <a:xfrm xmlns:a="http://schemas.openxmlformats.org/drawingml/2006/main">
          <a:off x="134107" y="5125936"/>
          <a:ext cx="5096910" cy="17656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18288" rIns="0"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本シートにおける家庭からの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endParaRPr lang="en-US" altLang="ja-JP" sz="900" b="0" i="0">
            <a:latin typeface="Century" panose="02040604050505020304" pitchFamily="18" charset="0"/>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自家用乗用車は、運輸（旅客）部門の自家用乗用車（家計寄与分）。</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石油由来 の一般廃棄物（プラスチック等）の焼却による</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（非エネルギー起源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廃棄物処理施設で使用するエネルギー起源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（業務その他部門－他サービス業の一部）</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水道は、上下水道施設で使用するエネルギー起源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（業務その他部門－電気ガス熱供給水道業の一部）のうち、家庭寄与分を推計したもの。</a:t>
          </a:r>
          <a:endParaRPr lang="ja-JP" altLang="en-US" sz="900" b="0" i="0" strike="noStrike">
            <a:solidFill>
              <a:srgbClr val="FF0000"/>
            </a:solidFill>
            <a:latin typeface="Century" panose="02040604050505020304" pitchFamily="18" charset="0"/>
            <a:ea typeface="+mj-ea"/>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63</xdr:col>
      <xdr:colOff>80529</xdr:colOff>
      <xdr:row>23</xdr:row>
      <xdr:rowOff>9525</xdr:rowOff>
    </xdr:from>
    <xdr:to>
      <xdr:col>70</xdr:col>
      <xdr:colOff>400050</xdr:colOff>
      <xdr:row>42</xdr:row>
      <xdr:rowOff>47625</xdr:rowOff>
    </xdr:to>
    <xdr:graphicFrame macro="">
      <xdr:nvGraphicFramePr>
        <xdr:cNvPr id="2" name="G_NDC-LULUCF_E">
          <a:extLst>
            <a:ext uri="{FF2B5EF4-FFF2-40B4-BE49-F238E27FC236}">
              <a16:creationId xmlns:a16="http://schemas.microsoft.com/office/drawing/2014/main" id="{F5CE3192-57F4-FE9E-05FC-71B0E3D0C7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92653</xdr:colOff>
      <xdr:row>23</xdr:row>
      <xdr:rowOff>82260</xdr:rowOff>
    </xdr:from>
    <xdr:to>
      <xdr:col>56</xdr:col>
      <xdr:colOff>333374</xdr:colOff>
      <xdr:row>41</xdr:row>
      <xdr:rowOff>114300</xdr:rowOff>
    </xdr:to>
    <xdr:graphicFrame macro="">
      <xdr:nvGraphicFramePr>
        <xdr:cNvPr id="8" name="G_NDC-LULUCF_J">
          <a:extLst>
            <a:ext uri="{FF2B5EF4-FFF2-40B4-BE49-F238E27FC236}">
              <a16:creationId xmlns:a16="http://schemas.microsoft.com/office/drawing/2014/main" id="{6E555DC4-D14E-B999-B88E-BA8C9CB69D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360184</xdr:colOff>
      <xdr:row>6</xdr:row>
      <xdr:rowOff>3854</xdr:rowOff>
    </xdr:from>
    <xdr:to>
      <xdr:col>92</xdr:col>
      <xdr:colOff>358412</xdr:colOff>
      <xdr:row>34</xdr:row>
      <xdr:rowOff>265637</xdr:rowOff>
    </xdr:to>
    <xdr:graphicFrame macro="">
      <xdr:nvGraphicFramePr>
        <xdr:cNvPr id="7" name="G_E">
          <a:extLst>
            <a:ext uri="{FF2B5EF4-FFF2-40B4-BE49-F238E27FC236}">
              <a16:creationId xmlns:a16="http://schemas.microsoft.com/office/drawing/2014/main" id="{42C1AEA5-E979-43D6-803A-B9B5A1E9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62</xdr:col>
      <xdr:colOff>483954</xdr:colOff>
      <xdr:row>6</xdr:row>
      <xdr:rowOff>125362</xdr:rowOff>
    </xdr:from>
    <xdr:to>
      <xdr:col>76</xdr:col>
      <xdr:colOff>475437</xdr:colOff>
      <xdr:row>35</xdr:row>
      <xdr:rowOff>58660</xdr:rowOff>
    </xdr:to>
    <xdr:graphicFrame macro="">
      <xdr:nvGraphicFramePr>
        <xdr:cNvPr id="5" name="G_J">
          <a:extLst>
            <a:ext uri="{FF2B5EF4-FFF2-40B4-BE49-F238E27FC236}">
              <a16:creationId xmlns:a16="http://schemas.microsoft.com/office/drawing/2014/main" id="{E29B7614-E2E0-418B-B219-65D7B1903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a:p xmlns:a="http://schemas.openxmlformats.org/drawingml/2006/main">
          <a:pPr algn="ctr"/>
          <a:endParaRPr lang="ja-JP" altLang="en-US" sz="1400"/>
        </a:p>
      </cdr:txBody>
    </cdr:sp>
  </cdr:relSizeAnchor>
  <cdr:relSizeAnchor xmlns:cdr="http://schemas.openxmlformats.org/drawingml/2006/chartDrawing">
    <cdr:from>
      <cdr:x>0.79162</cdr:x>
      <cdr:y>0.17583</cdr:y>
    </cdr:from>
    <cdr:to>
      <cdr:x>0.96708</cdr:x>
      <cdr:y>0.23595</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7591556" y="1142736"/>
          <a:ext cx="1682644" cy="39072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2021)</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0.10867</cdr:x>
      <cdr:y>0.29421</cdr:y>
    </cdr:from>
    <cdr:to>
      <cdr:x>0.37846</cdr:x>
      <cdr:y>0.33568</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965200" y="1936090"/>
          <a:ext cx="2396273" cy="272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(Factories,etc.)</a:t>
          </a:r>
        </a:p>
      </cdr:txBody>
    </cdr:sp>
  </cdr:relSizeAnchor>
  <cdr:relSizeAnchor xmlns:cdr="http://schemas.openxmlformats.org/drawingml/2006/chartDrawing">
    <cdr:from>
      <cdr:x>0.15562</cdr:x>
      <cdr:y>0.48316</cdr:y>
    </cdr:from>
    <cdr:to>
      <cdr:x>0.36437</cdr:x>
      <cdr:y>0.53508</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382190" y="3179465"/>
          <a:ext cx="1854056" cy="341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(Cars,etc.)</a:t>
          </a:r>
          <a:r>
            <a:rPr kumimoji="1" lang="ja-JP" altLang="en-US" sz="1100">
              <a:solidFill>
                <a:srgbClr val="669900"/>
              </a:solidFill>
            </a:rPr>
            <a:t>　</a:t>
          </a:r>
        </a:p>
      </cdr:txBody>
    </cdr:sp>
  </cdr:relSizeAnchor>
  <cdr:relSizeAnchor xmlns:cdr="http://schemas.openxmlformats.org/drawingml/2006/chartDrawing">
    <cdr:from>
      <cdr:x>0.1126</cdr:x>
      <cdr:y>0.68947</cdr:y>
    </cdr:from>
    <cdr:to>
      <cdr:x>0.59946</cdr:x>
      <cdr:y>0.72733</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076251" y="4436591"/>
          <a:ext cx="4653664" cy="243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(Commerce, service, office, etc.)</a:t>
          </a:r>
        </a:p>
      </cdr:txBody>
    </cdr:sp>
  </cdr:relSizeAnchor>
  <cdr:relSizeAnchor xmlns:cdr="http://schemas.openxmlformats.org/drawingml/2006/chartDrawing">
    <cdr:from>
      <cdr:x>0.44315</cdr:x>
      <cdr:y>0.75748</cdr:y>
    </cdr:from>
    <cdr:to>
      <cdr:x>0.56929</cdr:x>
      <cdr:y>0.78873</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4249737" y="4922943"/>
          <a:ext cx="1209675" cy="2030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a:t>
          </a:r>
        </a:p>
      </cdr:txBody>
    </cdr:sp>
  </cdr:relSizeAnchor>
  <cdr:relSizeAnchor xmlns:cdr="http://schemas.openxmlformats.org/drawingml/2006/chartDrawing">
    <cdr:from>
      <cdr:x>0.25478</cdr:x>
      <cdr:y>0.16654</cdr:y>
    </cdr:from>
    <cdr:to>
      <cdr:x>0.52524</cdr:x>
      <cdr:y>0.22392</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435317" y="1071620"/>
          <a:ext cx="2585200" cy="3692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(Power Plants, Oil Refineries,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0.19169</cdr:x>
      <cdr:y>0.83751</cdr:y>
    </cdr:from>
    <cdr:to>
      <cdr:x>0.39969</cdr:x>
      <cdr:y>0.8626</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1851070" y="5532534"/>
          <a:ext cx="2008568" cy="1657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0.13507</cdr:x>
      <cdr:y>0.80054</cdr:y>
    </cdr:from>
    <cdr:to>
      <cdr:x>0.37444</cdr:x>
      <cdr:y>0.83618</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291048" y="5151321"/>
          <a:ext cx="2288024" cy="2293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0.35439</cdr:x>
      <cdr:y>0.83983</cdr:y>
    </cdr:from>
    <cdr:to>
      <cdr:x>0.5143</cdr:x>
      <cdr:y>0.87994</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3413152" y="5445025"/>
          <a:ext cx="1540082" cy="2600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Calibri"/>
              <a:ea typeface="+mn-ea"/>
              <a:cs typeface="+mn-cs"/>
            </a:rPr>
            <a:t>Emissions [Mt</a:t>
          </a:r>
          <a:r>
            <a:rPr lang="ja-JP" altLang="en-US" sz="1400" baseline="0">
              <a:effectLst/>
              <a:latin typeface="+mn-lt"/>
              <a:ea typeface="+mn-ea"/>
              <a:cs typeface="+mn-cs"/>
            </a:rPr>
            <a:t> </a:t>
          </a:r>
          <a:r>
            <a:rPr lang="en-US" altLang="ja-JP" sz="1400">
              <a:effectLst/>
              <a:latin typeface="Calibri"/>
              <a:ea typeface="+mn-ea"/>
              <a:cs typeface="+mn-cs"/>
            </a:rPr>
            <a: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ies.go.jp/gio/en/copyright/index.html" TargetMode="External"/><Relationship Id="rId1" Type="http://schemas.openxmlformats.org/officeDocument/2006/relationships/hyperlink" Target="https://www.nies.go.jp/gio/copyright/index.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K27"/>
  <sheetViews>
    <sheetView tabSelected="1" zoomScaleNormal="100" workbookViewId="0"/>
  </sheetViews>
  <sheetFormatPr defaultColWidth="9" defaultRowHeight="13.8"/>
  <cols>
    <col min="1" max="1" width="1.77734375" style="1" customWidth="1"/>
    <col min="2" max="2" width="2" style="1" hidden="1" customWidth="1"/>
    <col min="3" max="3" width="25.21875" style="1" customWidth="1"/>
    <col min="4" max="4" width="58.6640625" style="1" customWidth="1"/>
    <col min="5" max="5" width="98.6640625" style="1" customWidth="1"/>
    <col min="6" max="16384" width="9" style="1"/>
  </cols>
  <sheetData>
    <row r="1" spans="3:11" ht="23.25" customHeight="1">
      <c r="C1" s="2" t="s">
        <v>586</v>
      </c>
      <c r="E1" s="2" t="s">
        <v>1054</v>
      </c>
    </row>
    <row r="2" spans="3:11" ht="23.25" customHeight="1">
      <c r="C2" s="1885" t="s">
        <v>1044</v>
      </c>
      <c r="E2" s="29" t="s">
        <v>526</v>
      </c>
      <c r="F2" s="3"/>
    </row>
    <row r="3" spans="3:11">
      <c r="D3" s="4" t="s">
        <v>962</v>
      </c>
      <c r="E3" s="4" t="s">
        <v>582</v>
      </c>
    </row>
    <row r="4" spans="3:11">
      <c r="D4" s="5" t="s">
        <v>32</v>
      </c>
      <c r="E4" s="5" t="s">
        <v>212</v>
      </c>
    </row>
    <row r="5" spans="3:11">
      <c r="D5" s="6"/>
      <c r="E5" s="6"/>
    </row>
    <row r="6" spans="3:11">
      <c r="D6" s="6"/>
      <c r="E6" s="6"/>
    </row>
    <row r="7" spans="3:11" ht="18" customHeight="1">
      <c r="C7" s="7" t="s">
        <v>587</v>
      </c>
      <c r="D7" s="7" t="s">
        <v>31</v>
      </c>
      <c r="E7" s="7" t="s">
        <v>213</v>
      </c>
    </row>
    <row r="8" spans="3:11" ht="18" customHeight="1">
      <c r="C8" s="8" t="s">
        <v>5</v>
      </c>
      <c r="D8" s="9" t="s">
        <v>577</v>
      </c>
      <c r="E8" s="9" t="s">
        <v>214</v>
      </c>
    </row>
    <row r="9" spans="3:11" ht="18" customHeight="1">
      <c r="C9" s="10" t="s">
        <v>379</v>
      </c>
      <c r="D9" s="13" t="s">
        <v>942</v>
      </c>
      <c r="E9" s="13" t="s">
        <v>215</v>
      </c>
    </row>
    <row r="10" spans="3:11" ht="18" customHeight="1">
      <c r="C10" s="10" t="s">
        <v>529</v>
      </c>
      <c r="D10" s="12" t="s">
        <v>578</v>
      </c>
      <c r="E10" s="13" t="s">
        <v>934</v>
      </c>
    </row>
    <row r="11" spans="3:11" ht="30" customHeight="1">
      <c r="C11" s="10" t="s">
        <v>588</v>
      </c>
      <c r="D11" s="13" t="s">
        <v>1042</v>
      </c>
      <c r="E11" s="13" t="s">
        <v>1092</v>
      </c>
      <c r="H11" s="3"/>
    </row>
    <row r="12" spans="3:11" ht="30" customHeight="1">
      <c r="C12" s="10" t="s">
        <v>589</v>
      </c>
      <c r="D12" s="11" t="s">
        <v>1043</v>
      </c>
      <c r="E12" s="13" t="s">
        <v>935</v>
      </c>
      <c r="H12" s="14"/>
      <c r="I12" s="14"/>
      <c r="J12" s="14"/>
      <c r="K12" s="14"/>
    </row>
    <row r="13" spans="3:11" ht="18" customHeight="1">
      <c r="C13" s="8" t="s">
        <v>590</v>
      </c>
      <c r="D13" s="15" t="s">
        <v>591</v>
      </c>
      <c r="E13" s="13" t="s">
        <v>936</v>
      </c>
    </row>
    <row r="14" spans="3:11" ht="18" customHeight="1">
      <c r="C14" s="8" t="s">
        <v>592</v>
      </c>
      <c r="D14" s="11" t="s">
        <v>593</v>
      </c>
      <c r="E14" s="11" t="s">
        <v>1091</v>
      </c>
    </row>
    <row r="15" spans="3:11" ht="18" customHeight="1">
      <c r="C15" s="8" t="s">
        <v>594</v>
      </c>
      <c r="D15" s="11" t="s">
        <v>595</v>
      </c>
      <c r="E15" s="13" t="s">
        <v>937</v>
      </c>
    </row>
    <row r="16" spans="3:11" ht="18" customHeight="1">
      <c r="C16" s="8" t="s">
        <v>596</v>
      </c>
      <c r="D16" s="11" t="s">
        <v>597</v>
      </c>
      <c r="E16" s="13" t="s">
        <v>938</v>
      </c>
    </row>
    <row r="17" spans="3:7" ht="18" customHeight="1">
      <c r="C17" s="8" t="s">
        <v>509</v>
      </c>
      <c r="D17" s="11" t="s">
        <v>598</v>
      </c>
      <c r="E17" s="13" t="s">
        <v>939</v>
      </c>
    </row>
    <row r="18" spans="3:7" ht="18" customHeight="1">
      <c r="C18" s="8" t="s">
        <v>510</v>
      </c>
      <c r="D18" s="15" t="s">
        <v>963</v>
      </c>
      <c r="E18" s="13" t="s">
        <v>419</v>
      </c>
    </row>
    <row r="19" spans="3:7" ht="18" customHeight="1">
      <c r="C19" s="8" t="s">
        <v>511</v>
      </c>
      <c r="D19" s="15" t="s">
        <v>964</v>
      </c>
      <c r="E19" s="13" t="s">
        <v>420</v>
      </c>
    </row>
    <row r="20" spans="3:7" ht="18" customHeight="1">
      <c r="C20" s="16" t="s">
        <v>512</v>
      </c>
      <c r="D20" s="15" t="s">
        <v>1040</v>
      </c>
      <c r="E20" s="13" t="s">
        <v>940</v>
      </c>
    </row>
    <row r="21" spans="3:7" ht="18" customHeight="1">
      <c r="C21" s="16" t="s">
        <v>513</v>
      </c>
      <c r="D21" s="15" t="s">
        <v>1039</v>
      </c>
      <c r="E21" s="13" t="s">
        <v>941</v>
      </c>
    </row>
    <row r="22" spans="3:7" ht="18" customHeight="1">
      <c r="C22" s="8" t="s">
        <v>528</v>
      </c>
      <c r="D22" s="15" t="s">
        <v>579</v>
      </c>
      <c r="E22" s="13" t="s">
        <v>539</v>
      </c>
    </row>
    <row r="23" spans="3:7" ht="18" customHeight="1">
      <c r="C23" s="8" t="s">
        <v>599</v>
      </c>
      <c r="D23" s="13" t="s">
        <v>1093</v>
      </c>
      <c r="E23" s="13" t="s">
        <v>404</v>
      </c>
    </row>
    <row r="24" spans="3:7" ht="16.2">
      <c r="C24" s="9" t="s">
        <v>1041</v>
      </c>
      <c r="D24" s="11" t="s">
        <v>1094</v>
      </c>
      <c r="E24" s="1887" t="s">
        <v>1060</v>
      </c>
      <c r="F24" s="17"/>
      <c r="G24" s="14"/>
    </row>
    <row r="25" spans="3:7">
      <c r="C25" s="18"/>
      <c r="D25" s="19"/>
      <c r="E25" s="19"/>
    </row>
    <row r="26" spans="3:7">
      <c r="C26" s="1" t="s">
        <v>583</v>
      </c>
      <c r="E26" s="1" t="s">
        <v>600</v>
      </c>
    </row>
    <row r="27" spans="3:7">
      <c r="C27" s="1341" t="s">
        <v>524</v>
      </c>
      <c r="E27" s="1341" t="s">
        <v>525</v>
      </c>
    </row>
  </sheetData>
  <phoneticPr fontId="10"/>
  <hyperlinks>
    <hyperlink ref="D9" location="Notes!A1" display="単位／地球温暖化係数／その他注意事項" xr:uid="{50B1CC57-D5C6-4595-999E-07842C4CEF67}"/>
    <hyperlink ref="D10" location="'1.Summary'!A1" display="温室効果ガス総排出量のまとめ" xr:uid="{4C91842C-26C1-4D0F-A980-6752AAC1031F}"/>
    <hyperlink ref="E9" location="Notes!T1" display="Notes / Units of measures / Global Warming Potentials  " xr:uid="{65DF0C44-A118-4BFD-B84F-55BE8902BA1A}"/>
    <hyperlink ref="D13" location="'4.CO2-Share'!A1" display="CO2 の部門別排出量のシェア（電気・熱配分前後のシェア）" xr:uid="{1F56B2F9-3219-4E54-A392-3389CD878857}"/>
    <hyperlink ref="E13" location="'4.CO2-Share'!R1" display="Breakdown of CO2 emissions (Share of Unallocated and Allocated emissions)" xr:uid="{25B3172E-395B-4525-937A-0AF64ECF8D1F}"/>
    <hyperlink ref="D11" location="'2.CO2-Sector'!Q1" display="CO2 の部門別排出量【電気・熱配分前排出量】（簡約表）" xr:uid="{AF457960-B5A7-4821-A29D-B25EBDA4467D}"/>
    <hyperlink ref="D12" location="'3.Allocated_CO2-Sector'!Q1" display="CO2 の部門別排出量【電気・熱配分後排出量】" xr:uid="{7FEAD615-269E-4E43-B12D-BDDAFC25160C}"/>
    <hyperlink ref="E12" location="'3.Allocated_CO2-Sector'!V1" display="Allocated CO2 emissions by sector  (with allocation of CO2 emissions from power generation and steam generation to each sector)" xr:uid="{CA26ABBF-EC82-4995-99B0-B66D501964CB}"/>
    <hyperlink ref="D18" location="'9.GHG-capita'!A1" display="一人あたりGHG排出量" xr:uid="{7B2DFFBB-6C72-47FE-8897-00B369F8949F}"/>
    <hyperlink ref="E18" location="'9.GHG-capita'!W1" display="GHG emissions per capita" xr:uid="{AA0D3300-7AD8-41AA-AAD5-1BD11F0FA5DF}"/>
    <hyperlink ref="D19" location="'10.GHG-GDP'!A1" display="GDPあたりGHG排出量" xr:uid="{99559349-1881-4E5C-8EFF-F8F02A28EEA2}"/>
    <hyperlink ref="E19" location="'10.GHG-GDP'!W1" display="GHG emissions per GDP" xr:uid="{04266816-5AE5-4DA1-9F3C-269318F88E4F}"/>
    <hyperlink ref="D14" location="'5.CO2-fuel'!A1" display="エネルギー起源CO2 排出量（燃料種別）" xr:uid="{85C21F2E-E90B-4C86-A069-30021B9C0E0B}"/>
    <hyperlink ref="D15" location="'6.CH4'!A1" display="CH4 排出量（簡約表）" xr:uid="{7BCA941D-8093-4073-875E-BA1F4FF9BB8C}"/>
    <hyperlink ref="E15" location="'6.CH4'!X1" display="CH4 emissions" xr:uid="{05E66B8D-32AC-4C28-A450-6E670069E406}"/>
    <hyperlink ref="D16" location="'7.N2O'!A1" display="N2O 排出量" xr:uid="{4CDAB14B-08B7-4CC3-B58E-B02B9564E7C9}"/>
    <hyperlink ref="E16" location="'7.N2O'!X1" display="N2O emissions" xr:uid="{A63CF409-038E-428C-8A70-C14F01FF0174}"/>
    <hyperlink ref="D17" location="'8.F-gas'!A1" display="F-gas（HFCs, PFCs, SF6, NF3）排出量" xr:uid="{288D4212-B279-4D57-85D7-669630BE7D12}"/>
    <hyperlink ref="E17" location="'8.F-gas'!W1" display="F-gas (HFCs, PFCs, SF6, NF3) emissions" xr:uid="{23AFE7E8-4E5E-44FA-912B-BA1AB6343123}"/>
    <hyperlink ref="E20" location="'11.Household (per household)'!Y1" display="Household CO2 emissions (per household) " xr:uid="{41D63F61-0745-497D-84C3-E33365389A99}"/>
    <hyperlink ref="D21" location="'12.Household (per capita)'!A1" display="家庭におけるCO2 排出量（一人あたり）" xr:uid="{458762E0-6392-40DE-9770-7834C84C5BD1}"/>
    <hyperlink ref="D22" location="'13.NDC-LULUCF'!A1" display="森林等の吸収源対策による吸収量" xr:uid="{2C9AD521-FBC7-4ADE-B88A-9F32770EF2A9}"/>
    <hyperlink ref="E23" location="'14.【Annex】GHG-bunker'!Z1" display="GHG emissions from International Bunkers [Reference values]" xr:uid="{9ECCB4E3-C4C3-4ACE-AECC-D224EBE0CF21}"/>
    <hyperlink ref="D24" location="'15.【Annex】UN-CO2'!A1" display="【参考】国連提出のNIDに記載する部門別CO2 排出・吸収量" xr:uid="{5D7D8D85-C0FE-415C-9CF1-3856BBF64BD3}"/>
    <hyperlink ref="E24" location="'15.【Annex】UN-CO2'!A1" display="【Annex】CO2 emissions and removals by sector reported in NID submitted to the UN" xr:uid="{28178EFC-8298-4B8C-A9F8-B08B050E8AB0}"/>
    <hyperlink ref="E21" location="'12.Household (per capita)'!Y1" display="Household CO2 emissions (per capita)" xr:uid="{1B5EF585-B754-4568-B711-9B09E7EA09D8}"/>
    <hyperlink ref="E11" location="'2.CO2-Sector'!V1" display="CO2 emissions by sector (without allocation of CO2 emissions from power generation and steam generation to each sector) (Summary)" xr:uid="{63DAF269-F01F-427C-8CD1-0C0C2FD28B2B}"/>
    <hyperlink ref="E10" location="'1.Summary'!A1" display="Total GHG emissions" xr:uid="{AB1A47B3-1A57-48AB-9119-E029AC8AA5D5}"/>
    <hyperlink ref="D20" location="'11.Household (per household)'!A1" display="家庭におけるCO2 排出量（世帯あたり）" xr:uid="{082EB5B9-E3A4-4921-8516-6E8DD2EC2CF3}"/>
    <hyperlink ref="E22" location="'13.NDC-LULUCF'!A1" display="The Removals by Forests and Other Carbon Sink Measures" xr:uid="{E71A0571-E72B-46C6-8862-65894717BE65}"/>
    <hyperlink ref="C27" r:id="rId1" xr:uid="{E065E018-1CF7-40A7-9EA3-2CE52A7A6583}"/>
    <hyperlink ref="E27" r:id="rId2" xr:uid="{63565E8B-3121-447C-ACD0-E70BFC1BA0C1}"/>
    <hyperlink ref="D23" location="'14.【Annex】GHG-bunker'!A1" display="国際バンカー油起源のGHG 排出量　【参考値】" xr:uid="{98FCA2DB-7499-4A6A-884B-1DF020BC92EF}"/>
    <hyperlink ref="E14" location="'5.CO2-fuel'!A1" display="Energy-related CO2 emissions by fuel type " xr:uid="{900F4C3D-5719-4293-8CC0-97FCFA275351}"/>
  </hyperlinks>
  <pageMargins left="0.78740157480314965" right="0.78740157480314965" top="0.98425196850393704" bottom="0.98425196850393704" header="0.51181102362204722" footer="0.51181102362204722"/>
  <pageSetup paperSize="9" scale="6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BY139"/>
  <sheetViews>
    <sheetView zoomScaleNormal="100" workbookViewId="0">
      <pane xSplit="22" ySplit="4" topLeftCell="W5" activePane="bottomRight" state="frozen"/>
      <selection pane="topRight" activeCell="W1" sqref="W1"/>
      <selection pane="bottomLeft" activeCell="A5" sqref="A5"/>
      <selection pane="bottomRight" activeCell="W5" sqref="W5"/>
    </sheetView>
  </sheetViews>
  <sheetFormatPr defaultColWidth="9.6640625" defaultRowHeight="13.8"/>
  <cols>
    <col min="1" max="1" width="1.6640625" style="32" customWidth="1"/>
    <col min="2" max="19" width="1.6640625" style="28" hidden="1" customWidth="1"/>
    <col min="20" max="21" width="1.6640625" style="28" customWidth="1"/>
    <col min="22" max="22" width="36.33203125" style="28" customWidth="1"/>
    <col min="23" max="23" width="1.6640625" style="32" customWidth="1"/>
    <col min="24" max="24" width="1.6640625" style="28" customWidth="1"/>
    <col min="25" max="25" width="36.109375" style="28" customWidth="1"/>
    <col min="26" max="26" width="10.6640625" style="28" hidden="1" customWidth="1"/>
    <col min="27" max="59" width="8.109375" style="28" customWidth="1"/>
    <col min="60" max="60" width="7.88671875" style="32" customWidth="1"/>
    <col min="61" max="61" width="8.33203125" style="28" customWidth="1"/>
    <col min="62" max="76" width="9.6640625" style="28"/>
    <col min="77" max="77" width="9.6640625" style="32"/>
    <col min="78" max="16384" width="9.6640625" style="28"/>
  </cols>
  <sheetData>
    <row r="1" spans="1:77" s="1570" customFormat="1" ht="61.5" customHeight="1">
      <c r="A1" s="129"/>
      <c r="U1" s="1915" t="s">
        <v>997</v>
      </c>
      <c r="V1" s="1915"/>
      <c r="W1" s="129"/>
      <c r="X1" s="1915" t="s">
        <v>996</v>
      </c>
      <c r="Y1" s="1915"/>
      <c r="BH1" s="129"/>
      <c r="BY1" s="129"/>
    </row>
    <row r="2" spans="1:77" ht="14.25" customHeight="1">
      <c r="U2" s="35" t="str">
        <f>'0.Contents'!$C$2</f>
        <v>＜確報値＞</v>
      </c>
      <c r="X2" s="36" t="str">
        <f>'0.Contents'!$E$2</f>
        <v>&lt;Final Figures&gt;</v>
      </c>
      <c r="Z2" s="362"/>
    </row>
    <row r="3" spans="1:77" ht="16.8" thickBot="1">
      <c r="U3" s="323" t="s">
        <v>709</v>
      </c>
      <c r="X3" s="26" t="s">
        <v>710</v>
      </c>
    </row>
    <row r="4" spans="1:77" ht="14.4" thickBot="1">
      <c r="U4" s="1536"/>
      <c r="V4" s="1405"/>
      <c r="X4" s="1592"/>
      <c r="Y4" s="1593"/>
      <c r="Z4" s="1594"/>
      <c r="AA4" s="1632">
        <v>1990</v>
      </c>
      <c r="AB4" s="589">
        <f>AA4+1</f>
        <v>1991</v>
      </c>
      <c r="AC4" s="589">
        <f t="shared" ref="AC4:BG4" si="0">AB4+1</f>
        <v>1992</v>
      </c>
      <c r="AD4" s="589">
        <f t="shared" si="0"/>
        <v>1993</v>
      </c>
      <c r="AE4" s="589">
        <f t="shared" si="0"/>
        <v>1994</v>
      </c>
      <c r="AF4" s="589">
        <f t="shared" si="0"/>
        <v>1995</v>
      </c>
      <c r="AG4" s="589">
        <f t="shared" si="0"/>
        <v>1996</v>
      </c>
      <c r="AH4" s="589">
        <f t="shared" si="0"/>
        <v>1997</v>
      </c>
      <c r="AI4" s="589">
        <f t="shared" si="0"/>
        <v>1998</v>
      </c>
      <c r="AJ4" s="589">
        <f t="shared" si="0"/>
        <v>1999</v>
      </c>
      <c r="AK4" s="589">
        <f t="shared" si="0"/>
        <v>2000</v>
      </c>
      <c r="AL4" s="589">
        <f t="shared" si="0"/>
        <v>2001</v>
      </c>
      <c r="AM4" s="589">
        <f t="shared" si="0"/>
        <v>2002</v>
      </c>
      <c r="AN4" s="589">
        <f t="shared" si="0"/>
        <v>2003</v>
      </c>
      <c r="AO4" s="589">
        <f t="shared" si="0"/>
        <v>2004</v>
      </c>
      <c r="AP4" s="589">
        <f t="shared" si="0"/>
        <v>2005</v>
      </c>
      <c r="AQ4" s="589">
        <f t="shared" si="0"/>
        <v>2006</v>
      </c>
      <c r="AR4" s="589">
        <f t="shared" si="0"/>
        <v>2007</v>
      </c>
      <c r="AS4" s="589">
        <f t="shared" si="0"/>
        <v>2008</v>
      </c>
      <c r="AT4" s="589">
        <f t="shared" si="0"/>
        <v>2009</v>
      </c>
      <c r="AU4" s="589">
        <f t="shared" si="0"/>
        <v>2010</v>
      </c>
      <c r="AV4" s="589">
        <f t="shared" si="0"/>
        <v>2011</v>
      </c>
      <c r="AW4" s="589">
        <f t="shared" si="0"/>
        <v>2012</v>
      </c>
      <c r="AX4" s="589">
        <f t="shared" si="0"/>
        <v>2013</v>
      </c>
      <c r="AY4" s="589">
        <f t="shared" si="0"/>
        <v>2014</v>
      </c>
      <c r="AZ4" s="589">
        <f t="shared" si="0"/>
        <v>2015</v>
      </c>
      <c r="BA4" s="589">
        <f t="shared" si="0"/>
        <v>2016</v>
      </c>
      <c r="BB4" s="589">
        <f t="shared" si="0"/>
        <v>2017</v>
      </c>
      <c r="BC4" s="589">
        <f t="shared" si="0"/>
        <v>2018</v>
      </c>
      <c r="BD4" s="589">
        <f t="shared" si="0"/>
        <v>2019</v>
      </c>
      <c r="BE4" s="589">
        <f t="shared" si="0"/>
        <v>2020</v>
      </c>
      <c r="BF4" s="589">
        <f t="shared" si="0"/>
        <v>2021</v>
      </c>
      <c r="BG4" s="591">
        <f t="shared" si="0"/>
        <v>2022</v>
      </c>
      <c r="BH4" s="325"/>
    </row>
    <row r="5" spans="1:77" ht="17.100000000000001" customHeight="1">
      <c r="U5" s="1571" t="s">
        <v>15</v>
      </c>
      <c r="V5" s="1590"/>
      <c r="X5" s="1571" t="s">
        <v>15</v>
      </c>
      <c r="Y5" s="1590"/>
      <c r="Z5" s="1595"/>
      <c r="AA5" s="1629">
        <f t="shared" ref="AA5:BE5" si="1">SUM(AA6:AA16)</f>
        <v>13409.950442681184</v>
      </c>
      <c r="AB5" s="1630">
        <f t="shared" si="1"/>
        <v>14605.139090759387</v>
      </c>
      <c r="AC5" s="1630">
        <f t="shared" si="1"/>
        <v>14969.869251556611</v>
      </c>
      <c r="AD5" s="1630">
        <f t="shared" si="1"/>
        <v>15388.109036634331</v>
      </c>
      <c r="AE5" s="1630">
        <f t="shared" si="1"/>
        <v>17954.074730268734</v>
      </c>
      <c r="AF5" s="1630">
        <f t="shared" si="1"/>
        <v>21561.364310422017</v>
      </c>
      <c r="AG5" s="1630">
        <f t="shared" si="1"/>
        <v>21123.339057650523</v>
      </c>
      <c r="AH5" s="1630">
        <f t="shared" si="1"/>
        <v>21057.57550741643</v>
      </c>
      <c r="AI5" s="1630">
        <f t="shared" si="1"/>
        <v>20506.982144651687</v>
      </c>
      <c r="AJ5" s="1630">
        <f t="shared" si="1"/>
        <v>21054.409572534812</v>
      </c>
      <c r="AK5" s="1630">
        <f t="shared" si="1"/>
        <v>19841.272919873896</v>
      </c>
      <c r="AL5" s="1630">
        <f t="shared" si="1"/>
        <v>16998.639196983433</v>
      </c>
      <c r="AM5" s="1630">
        <f t="shared" si="1"/>
        <v>14371.355437676071</v>
      </c>
      <c r="AN5" s="1630">
        <f t="shared" si="1"/>
        <v>14488.201409191319</v>
      </c>
      <c r="AO5" s="1630">
        <f t="shared" si="1"/>
        <v>11441.372323853184</v>
      </c>
      <c r="AP5" s="1630">
        <f t="shared" si="1"/>
        <v>11848.462922012694</v>
      </c>
      <c r="AQ5" s="1630">
        <f t="shared" si="1"/>
        <v>13588.837479848578</v>
      </c>
      <c r="AR5" s="1630">
        <f t="shared" si="1"/>
        <v>15642.51687625319</v>
      </c>
      <c r="AS5" s="1630">
        <f t="shared" si="1"/>
        <v>18037.47104124102</v>
      </c>
      <c r="AT5" s="1630">
        <f t="shared" si="1"/>
        <v>19668.95979920237</v>
      </c>
      <c r="AU5" s="1630">
        <f t="shared" si="1"/>
        <v>21964.074229638216</v>
      </c>
      <c r="AV5" s="1630">
        <f t="shared" si="1"/>
        <v>24624.987479408195</v>
      </c>
      <c r="AW5" s="1630">
        <f t="shared" si="1"/>
        <v>27730.252161361521</v>
      </c>
      <c r="AX5" s="1630">
        <f t="shared" si="1"/>
        <v>30336.628102378956</v>
      </c>
      <c r="AY5" s="1630">
        <f t="shared" si="1"/>
        <v>33843.982639135909</v>
      </c>
      <c r="AZ5" s="1630">
        <f t="shared" si="1"/>
        <v>37122.075075852357</v>
      </c>
      <c r="BA5" s="1630">
        <f t="shared" si="1"/>
        <v>39485.138808671873</v>
      </c>
      <c r="BB5" s="1630">
        <f t="shared" si="1"/>
        <v>40952.932294505292</v>
      </c>
      <c r="BC5" s="1630">
        <f t="shared" si="1"/>
        <v>42336.013081739715</v>
      </c>
      <c r="BD5" s="1630">
        <f t="shared" si="1"/>
        <v>44466.602823393201</v>
      </c>
      <c r="BE5" s="1630">
        <f t="shared" si="1"/>
        <v>46143.640875566489</v>
      </c>
      <c r="BF5" s="1630">
        <f>SUM(BF6:BF16)</f>
        <v>46896.171991139607</v>
      </c>
      <c r="BG5" s="1631">
        <f>SUM(BG6:BG16)</f>
        <v>46136.60886223906</v>
      </c>
      <c r="BH5" s="367"/>
      <c r="BM5" s="368"/>
      <c r="BN5" s="368"/>
    </row>
    <row r="6" spans="1:77" ht="17.100000000000001" customHeight="1">
      <c r="U6" s="1571"/>
      <c r="V6" s="1572" t="s">
        <v>1061</v>
      </c>
      <c r="X6" s="1571"/>
      <c r="Y6" s="1572" t="s">
        <v>1062</v>
      </c>
      <c r="Z6" s="1596"/>
      <c r="AA6" s="1605" t="s">
        <v>1052</v>
      </c>
      <c r="AB6" s="370" t="s">
        <v>1052</v>
      </c>
      <c r="AC6" s="371">
        <v>3.8010579230799313</v>
      </c>
      <c r="AD6" s="371">
        <v>65.07466063943005</v>
      </c>
      <c r="AE6" s="370">
        <v>336.09121715175877</v>
      </c>
      <c r="AF6" s="370">
        <v>840.58676751145788</v>
      </c>
      <c r="AG6" s="370">
        <v>1207.7414790610526</v>
      </c>
      <c r="AH6" s="370">
        <v>1584.7764444566924</v>
      </c>
      <c r="AI6" s="370">
        <v>1935.1324877799404</v>
      </c>
      <c r="AJ6" s="370">
        <v>2293.3902350391263</v>
      </c>
      <c r="AK6" s="370">
        <v>2713.1391024619279</v>
      </c>
      <c r="AL6" s="370">
        <v>3277.2663964817439</v>
      </c>
      <c r="AM6" s="370">
        <v>4074.9337596214923</v>
      </c>
      <c r="AN6" s="370">
        <v>5110.5464225600099</v>
      </c>
      <c r="AO6" s="370">
        <v>6511.4617491426052</v>
      </c>
      <c r="AP6" s="370">
        <v>8198.1951075268589</v>
      </c>
      <c r="AQ6" s="370">
        <v>10081.58728956075</v>
      </c>
      <c r="AR6" s="370">
        <v>12578.93730491144</v>
      </c>
      <c r="AS6" s="370">
        <v>14677.071746443611</v>
      </c>
      <c r="AT6" s="370">
        <v>16919.413051006417</v>
      </c>
      <c r="AU6" s="370">
        <v>19321.639567854159</v>
      </c>
      <c r="AV6" s="370">
        <v>21881.951192863482</v>
      </c>
      <c r="AW6" s="370">
        <v>24979.427142199493</v>
      </c>
      <c r="AX6" s="370">
        <v>27521.34027864469</v>
      </c>
      <c r="AY6" s="370">
        <v>30898.423313208143</v>
      </c>
      <c r="AZ6" s="370">
        <v>34059.23426220363</v>
      </c>
      <c r="BA6" s="370">
        <v>36158.945528781733</v>
      </c>
      <c r="BB6" s="370">
        <v>37523.745573784632</v>
      </c>
      <c r="BC6" s="370">
        <v>38889.871557402992</v>
      </c>
      <c r="BD6" s="370">
        <v>40917.601986328664</v>
      </c>
      <c r="BE6" s="370">
        <v>42464.060586692518</v>
      </c>
      <c r="BF6" s="370">
        <v>43266.358778194037</v>
      </c>
      <c r="BG6" s="1606">
        <v>42810.331379183073</v>
      </c>
      <c r="BH6" s="367"/>
      <c r="BI6" s="361"/>
    </row>
    <row r="7" spans="1:77" ht="17.100000000000001" customHeight="1">
      <c r="U7" s="1571"/>
      <c r="V7" s="1573" t="s">
        <v>1063</v>
      </c>
      <c r="X7" s="1571"/>
      <c r="Y7" s="1572" t="s">
        <v>1064</v>
      </c>
      <c r="Z7" s="1596"/>
      <c r="AA7" s="1607">
        <v>1.2208972972972973</v>
      </c>
      <c r="AB7" s="370" t="s">
        <v>1052</v>
      </c>
      <c r="AC7" s="371">
        <v>36.626918918918918</v>
      </c>
      <c r="AD7" s="370">
        <v>238.074972972973</v>
      </c>
      <c r="AE7" s="370">
        <v>409.00059459459459</v>
      </c>
      <c r="AF7" s="370">
        <v>451.73200000000008</v>
      </c>
      <c r="AG7" s="370">
        <v>411.29399999999998</v>
      </c>
      <c r="AH7" s="370">
        <v>425.65199999999999</v>
      </c>
      <c r="AI7" s="370">
        <v>409.5</v>
      </c>
      <c r="AJ7" s="370">
        <v>413.4</v>
      </c>
      <c r="AK7" s="370">
        <v>440.31</v>
      </c>
      <c r="AL7" s="370">
        <v>410.42949999999996</v>
      </c>
      <c r="AM7" s="370">
        <v>446.42650000000003</v>
      </c>
      <c r="AN7" s="370">
        <v>663.41957457293051</v>
      </c>
      <c r="AO7" s="370">
        <v>810.20026865965838</v>
      </c>
      <c r="AP7" s="370">
        <v>828.53613671484879</v>
      </c>
      <c r="AQ7" s="370">
        <v>1053.0690080814718</v>
      </c>
      <c r="AR7" s="370">
        <v>1257.3350537056504</v>
      </c>
      <c r="AS7" s="370">
        <v>1326.8168899999998</v>
      </c>
      <c r="AT7" s="370">
        <v>1414.6284344444448</v>
      </c>
      <c r="AU7" s="370">
        <v>1538.0939944444442</v>
      </c>
      <c r="AV7" s="370">
        <v>1690.4292444444443</v>
      </c>
      <c r="AW7" s="370">
        <v>1827.9443144444444</v>
      </c>
      <c r="AX7" s="370">
        <v>1957.1973044444446</v>
      </c>
      <c r="AY7" s="370">
        <v>2081.9681844444449</v>
      </c>
      <c r="AZ7" s="370">
        <v>2178.6659944444446</v>
      </c>
      <c r="BA7" s="370">
        <v>2323.0711144444449</v>
      </c>
      <c r="BB7" s="370">
        <v>2453.5694044444444</v>
      </c>
      <c r="BC7" s="370">
        <v>2558.3343244444445</v>
      </c>
      <c r="BD7" s="370">
        <v>2609.7818944444443</v>
      </c>
      <c r="BE7" s="370">
        <v>2571.3541144444448</v>
      </c>
      <c r="BF7" s="370">
        <v>2585.6747344444439</v>
      </c>
      <c r="BG7" s="1606">
        <v>2591.415024444444</v>
      </c>
      <c r="BH7" s="367"/>
      <c r="BI7" s="361"/>
      <c r="BL7" s="368"/>
    </row>
    <row r="8" spans="1:77" ht="17.100000000000001" customHeight="1">
      <c r="U8" s="1571"/>
      <c r="V8" s="1574" t="s">
        <v>1065</v>
      </c>
      <c r="X8" s="1571"/>
      <c r="Y8" s="1572" t="s">
        <v>313</v>
      </c>
      <c r="Z8" s="1597"/>
      <c r="AA8" s="1605" t="s">
        <v>1052</v>
      </c>
      <c r="AB8" s="370" t="s">
        <v>1052</v>
      </c>
      <c r="AC8" s="371">
        <v>68.513513513513502</v>
      </c>
      <c r="AD8" s="370">
        <v>513.85135135135135</v>
      </c>
      <c r="AE8" s="370">
        <v>965.3378378378377</v>
      </c>
      <c r="AF8" s="370">
        <v>1365</v>
      </c>
      <c r="AG8" s="370">
        <v>2083.25</v>
      </c>
      <c r="AH8" s="370">
        <v>2647.5149999999999</v>
      </c>
      <c r="AI8" s="370">
        <v>2861.6899999999996</v>
      </c>
      <c r="AJ8" s="370">
        <v>2810.3400000000006</v>
      </c>
      <c r="AK8" s="370">
        <v>2835.1246999999998</v>
      </c>
      <c r="AL8" s="370">
        <v>2687.0944</v>
      </c>
      <c r="AM8" s="370">
        <v>2688.5880999999995</v>
      </c>
      <c r="AN8" s="370">
        <v>2596.3155999999999</v>
      </c>
      <c r="AO8" s="370">
        <v>2166.7479720000006</v>
      </c>
      <c r="AP8" s="370">
        <v>1592.1404570000002</v>
      </c>
      <c r="AQ8" s="370">
        <v>1074.8101830000003</v>
      </c>
      <c r="AR8" s="370">
        <v>866.25880499999994</v>
      </c>
      <c r="AS8" s="370">
        <v>908.43446999999992</v>
      </c>
      <c r="AT8" s="370">
        <v>825.97863499999994</v>
      </c>
      <c r="AU8" s="370">
        <v>652.71187399999997</v>
      </c>
      <c r="AV8" s="370">
        <v>622.67478799999992</v>
      </c>
      <c r="AW8" s="370">
        <v>547.3668100000001</v>
      </c>
      <c r="AX8" s="370">
        <v>473.40540399999998</v>
      </c>
      <c r="AY8" s="370">
        <v>485.23661800000002</v>
      </c>
      <c r="AZ8" s="370">
        <v>519.23899300000005</v>
      </c>
      <c r="BA8" s="370">
        <v>561.09695500000009</v>
      </c>
      <c r="BB8" s="370">
        <v>574.11775</v>
      </c>
      <c r="BC8" s="370">
        <v>521.91</v>
      </c>
      <c r="BD8" s="370">
        <v>547.71474999999998</v>
      </c>
      <c r="BE8" s="370">
        <v>626.21050000000002</v>
      </c>
      <c r="BF8" s="370">
        <v>568.33900000000006</v>
      </c>
      <c r="BG8" s="1606">
        <v>425.73275000000001</v>
      </c>
      <c r="BH8" s="367"/>
      <c r="BI8" s="373"/>
      <c r="BL8" s="368"/>
    </row>
    <row r="9" spans="1:77" ht="17.100000000000001" customHeight="1">
      <c r="A9" s="23"/>
      <c r="U9" s="1571"/>
      <c r="V9" s="1572" t="s">
        <v>1066</v>
      </c>
      <c r="X9" s="1571"/>
      <c r="Y9" s="1572" t="s">
        <v>1067</v>
      </c>
      <c r="Z9" s="1596"/>
      <c r="AA9" s="1605" t="s">
        <v>1052</v>
      </c>
      <c r="AB9" s="370" t="s">
        <v>1052</v>
      </c>
      <c r="AC9" s="370" t="s">
        <v>1052</v>
      </c>
      <c r="AD9" s="370" t="s">
        <v>1052</v>
      </c>
      <c r="AE9" s="370" t="s">
        <v>1052</v>
      </c>
      <c r="AF9" s="370" t="s">
        <v>1052</v>
      </c>
      <c r="AG9" s="370" t="s">
        <v>1052</v>
      </c>
      <c r="AH9" s="370" t="s">
        <v>1052</v>
      </c>
      <c r="AI9" s="370" t="s">
        <v>1052</v>
      </c>
      <c r="AJ9" s="370" t="s">
        <v>1052</v>
      </c>
      <c r="AK9" s="370" t="s">
        <v>1052</v>
      </c>
      <c r="AL9" s="370" t="s">
        <v>1052</v>
      </c>
      <c r="AM9" s="370" t="s">
        <v>1052</v>
      </c>
      <c r="AN9" s="371">
        <v>2.3795086041154119</v>
      </c>
      <c r="AO9" s="371">
        <v>4.3804590212124621</v>
      </c>
      <c r="AP9" s="371">
        <v>5.8406120282832834</v>
      </c>
      <c r="AQ9" s="371">
        <v>8.0578814093908271</v>
      </c>
      <c r="AR9" s="371">
        <v>15.89944385477116</v>
      </c>
      <c r="AS9" s="371">
        <v>23.200208890125264</v>
      </c>
      <c r="AT9" s="371">
        <v>39.586370413920044</v>
      </c>
      <c r="AU9" s="371">
        <v>60.893788368953487</v>
      </c>
      <c r="AV9" s="371">
        <v>87.068383014223031</v>
      </c>
      <c r="AW9" s="371">
        <v>95.160001833707881</v>
      </c>
      <c r="AX9" s="371">
        <v>109.96426894545453</v>
      </c>
      <c r="AY9" s="370">
        <v>123.85351278461538</v>
      </c>
      <c r="AZ9" s="370">
        <v>127.27167315140187</v>
      </c>
      <c r="BA9" s="370">
        <v>131.27913000000004</v>
      </c>
      <c r="BB9" s="370">
        <v>117.30001804137932</v>
      </c>
      <c r="BC9" s="370">
        <v>118.75175093793101</v>
      </c>
      <c r="BD9" s="370">
        <v>123.78442497931036</v>
      </c>
      <c r="BE9" s="370">
        <v>128.13962366896553</v>
      </c>
      <c r="BF9" s="370">
        <v>129.20422779310346</v>
      </c>
      <c r="BG9" s="1606">
        <v>129.34940108275862</v>
      </c>
      <c r="BH9" s="367"/>
      <c r="BI9" s="361"/>
      <c r="BL9" s="368"/>
    </row>
    <row r="10" spans="1:77" ht="17.100000000000001" customHeight="1">
      <c r="U10" s="1571"/>
      <c r="V10" s="1574" t="s">
        <v>1068</v>
      </c>
      <c r="X10" s="1571"/>
      <c r="Y10" s="1572" t="s">
        <v>314</v>
      </c>
      <c r="Z10" s="1596"/>
      <c r="AA10" s="1607">
        <v>1.3593956488929699</v>
      </c>
      <c r="AB10" s="370" t="s">
        <v>1052</v>
      </c>
      <c r="AC10" s="371">
        <v>40.781869466789097</v>
      </c>
      <c r="AD10" s="370">
        <v>265.08215153412914</v>
      </c>
      <c r="AE10" s="370">
        <v>455.39754237914491</v>
      </c>
      <c r="AF10" s="370">
        <v>502.97639009039887</v>
      </c>
      <c r="AG10" s="370">
        <v>478.53948814993754</v>
      </c>
      <c r="AH10" s="370">
        <v>385.79738770868869</v>
      </c>
      <c r="AI10" s="370">
        <v>275.98274804362427</v>
      </c>
      <c r="AJ10" s="370">
        <v>166.4939614513878</v>
      </c>
      <c r="AK10" s="370">
        <v>264.3951553057322</v>
      </c>
      <c r="AL10" s="370">
        <v>394.50216145138785</v>
      </c>
      <c r="AM10" s="370">
        <v>377.39726145138781</v>
      </c>
      <c r="AN10" s="370">
        <v>476.17240893678616</v>
      </c>
      <c r="AO10" s="370">
        <v>516.60676089316178</v>
      </c>
      <c r="AP10" s="370">
        <v>407.18126871349563</v>
      </c>
      <c r="AQ10" s="370">
        <v>330.43508882514095</v>
      </c>
      <c r="AR10" s="370">
        <v>325.03626927172172</v>
      </c>
      <c r="AS10" s="370">
        <v>278.15951508244171</v>
      </c>
      <c r="AT10" s="370">
        <v>211.62891508244175</v>
      </c>
      <c r="AU10" s="370">
        <v>115.1560150824417</v>
      </c>
      <c r="AV10" s="370">
        <v>137.62911508244173</v>
      </c>
      <c r="AW10" s="370">
        <v>108.66686878244171</v>
      </c>
      <c r="AX10" s="370">
        <v>118.5417150824417</v>
      </c>
      <c r="AY10" s="370">
        <v>90.765615082441741</v>
      </c>
      <c r="AZ10" s="371">
        <v>75.025815082441724</v>
      </c>
      <c r="BA10" s="370">
        <v>136.29678608244174</v>
      </c>
      <c r="BB10" s="371">
        <v>86.144615082441732</v>
      </c>
      <c r="BC10" s="371">
        <v>80.525615082441718</v>
      </c>
      <c r="BD10" s="370">
        <v>108.23741508244174</v>
      </c>
      <c r="BE10" s="371">
        <v>69.333255082441724</v>
      </c>
      <c r="BF10" s="371">
        <v>109.14179508244172</v>
      </c>
      <c r="BG10" s="1608">
        <v>62.518125082441721</v>
      </c>
      <c r="BH10" s="367"/>
      <c r="BI10" s="361"/>
      <c r="BL10" s="368"/>
    </row>
    <row r="11" spans="1:77" ht="17.100000000000001" customHeight="1">
      <c r="U11" s="1571"/>
      <c r="V11" s="1575" t="s">
        <v>1069</v>
      </c>
      <c r="X11" s="1571"/>
      <c r="Y11" s="1572" t="s">
        <v>1090</v>
      </c>
      <c r="Z11" s="1597"/>
      <c r="AA11" s="1609">
        <v>55.218353827764979</v>
      </c>
      <c r="AB11" s="370">
        <v>62.959934559951492</v>
      </c>
      <c r="AC11" s="371">
        <v>85.893876205984029</v>
      </c>
      <c r="AD11" s="370">
        <v>231.66186190107103</v>
      </c>
      <c r="AE11" s="370">
        <v>353.02778207009891</v>
      </c>
      <c r="AF11" s="370">
        <v>415.41081935470203</v>
      </c>
      <c r="AG11" s="370">
        <v>407.46547590584436</v>
      </c>
      <c r="AH11" s="370">
        <v>431.36983548364822</v>
      </c>
      <c r="AI11" s="370">
        <v>408.68065174994837</v>
      </c>
      <c r="AJ11" s="370">
        <v>415.83557681982785</v>
      </c>
      <c r="AK11" s="370">
        <v>432.12237692517482</v>
      </c>
      <c r="AL11" s="370">
        <v>323.52283843339336</v>
      </c>
      <c r="AM11" s="370">
        <v>312.01919255883934</v>
      </c>
      <c r="AN11" s="370">
        <v>304.36027519559207</v>
      </c>
      <c r="AO11" s="370">
        <v>339.77778508788248</v>
      </c>
      <c r="AP11" s="370">
        <v>312.02190680024711</v>
      </c>
      <c r="AQ11" s="370">
        <v>331.11245717022382</v>
      </c>
      <c r="AR11" s="370">
        <v>354.40163969219162</v>
      </c>
      <c r="AS11" s="370">
        <v>312.9530011840979</v>
      </c>
      <c r="AT11" s="370">
        <v>203.28400656335123</v>
      </c>
      <c r="AU11" s="370">
        <v>217.38836854901385</v>
      </c>
      <c r="AV11" s="370">
        <v>177.40624552439127</v>
      </c>
      <c r="AW11" s="370">
        <v>142.88553744943138</v>
      </c>
      <c r="AX11" s="370">
        <v>129.31657127392029</v>
      </c>
      <c r="AY11" s="370">
        <v>129.34190839227378</v>
      </c>
      <c r="AZ11" s="370">
        <v>124.24262676678676</v>
      </c>
      <c r="BA11" s="370">
        <v>141.03231849925444</v>
      </c>
      <c r="BB11" s="370">
        <v>151.83260628279521</v>
      </c>
      <c r="BC11" s="370">
        <v>142.01751897989584</v>
      </c>
      <c r="BD11" s="370">
        <v>131.57139074233567</v>
      </c>
      <c r="BE11" s="370">
        <v>149.81947129010302</v>
      </c>
      <c r="BF11" s="370">
        <v>110.20118705358817</v>
      </c>
      <c r="BG11" s="1606">
        <v>95.991993810285678</v>
      </c>
      <c r="BH11" s="367"/>
      <c r="BI11" s="361"/>
      <c r="BL11" s="368"/>
    </row>
    <row r="12" spans="1:77" ht="17.100000000000001" customHeight="1">
      <c r="U12" s="1571"/>
      <c r="V12" s="1574" t="s">
        <v>1070</v>
      </c>
      <c r="X12" s="1571"/>
      <c r="Y12" s="1572" t="s">
        <v>318</v>
      </c>
      <c r="Z12" s="1597"/>
      <c r="AA12" s="1607">
        <v>6.032432432432432E-4</v>
      </c>
      <c r="AB12" s="375" t="s">
        <v>1052</v>
      </c>
      <c r="AC12" s="371">
        <v>1.8097297297297293E-2</v>
      </c>
      <c r="AD12" s="371">
        <v>0.11763243243243243</v>
      </c>
      <c r="AE12" s="371">
        <v>0.20208648648648642</v>
      </c>
      <c r="AF12" s="371">
        <v>0.22319999999999998</v>
      </c>
      <c r="AG12" s="371">
        <v>0.220968</v>
      </c>
      <c r="AH12" s="371">
        <v>0.70307999999999993</v>
      </c>
      <c r="AI12" s="371">
        <v>0.66513599999999984</v>
      </c>
      <c r="AJ12" s="371">
        <v>3.140423999999999</v>
      </c>
      <c r="AK12" s="371">
        <v>1.5400799999999997</v>
      </c>
      <c r="AL12" s="371">
        <v>0.97203599999999968</v>
      </c>
      <c r="AM12" s="371">
        <v>1.59686208</v>
      </c>
      <c r="AN12" s="371">
        <v>1.3853577599999995</v>
      </c>
      <c r="AO12" s="371">
        <v>2.5516223999999994</v>
      </c>
      <c r="AP12" s="371">
        <v>2.4952643999999995</v>
      </c>
      <c r="AQ12" s="371">
        <v>2.3705625599999998</v>
      </c>
      <c r="AR12" s="371">
        <v>2.5653782159999992</v>
      </c>
      <c r="AS12" s="371">
        <v>2.3742346864709423</v>
      </c>
      <c r="AT12" s="371">
        <v>1.9255398993783879</v>
      </c>
      <c r="AU12" s="371">
        <v>2.5310879999999991</v>
      </c>
      <c r="AV12" s="371">
        <v>2.7453376799999996</v>
      </c>
      <c r="AW12" s="371">
        <v>2.0012781599999996</v>
      </c>
      <c r="AX12" s="371">
        <v>1.9838462399999994</v>
      </c>
      <c r="AY12" s="371">
        <v>1.8932493599999995</v>
      </c>
      <c r="AZ12" s="371">
        <v>1.6187266716479995</v>
      </c>
      <c r="BA12" s="371">
        <v>1.6206462719999997</v>
      </c>
      <c r="BB12" s="371">
        <v>1.5990177455999994</v>
      </c>
      <c r="BC12" s="371">
        <v>1.8022283999999993</v>
      </c>
      <c r="BD12" s="371">
        <v>1.4784991199999999</v>
      </c>
      <c r="BE12" s="371">
        <v>1.024331759999999</v>
      </c>
      <c r="BF12" s="371">
        <v>0.76729463999999992</v>
      </c>
      <c r="BG12" s="1608">
        <v>1.4328100800602637</v>
      </c>
      <c r="BH12" s="367"/>
      <c r="BI12" s="361"/>
      <c r="BL12" s="368"/>
      <c r="BM12" s="368"/>
    </row>
    <row r="13" spans="1:77" ht="17.100000000000001" customHeight="1">
      <c r="U13" s="1571"/>
      <c r="V13" s="1574" t="s">
        <v>1071</v>
      </c>
      <c r="X13" s="1571"/>
      <c r="Y13" s="1572" t="s">
        <v>1072</v>
      </c>
      <c r="Z13" s="1598"/>
      <c r="AA13" s="1610">
        <v>13345.688519774105</v>
      </c>
      <c r="AB13" s="376">
        <v>14536.162197047535</v>
      </c>
      <c r="AC13" s="376">
        <v>14729.278350179851</v>
      </c>
      <c r="AD13" s="376">
        <v>14069.576637581382</v>
      </c>
      <c r="AE13" s="376">
        <v>15430.338909675735</v>
      </c>
      <c r="AF13" s="376">
        <v>17980</v>
      </c>
      <c r="AG13" s="376">
        <v>16529.2</v>
      </c>
      <c r="AH13" s="376">
        <v>15574.400000000003</v>
      </c>
      <c r="AI13" s="376">
        <v>14607.200000000004</v>
      </c>
      <c r="AJ13" s="376">
        <v>14942</v>
      </c>
      <c r="AK13" s="376">
        <v>13144</v>
      </c>
      <c r="AL13" s="376">
        <v>9895.2000000000007</v>
      </c>
      <c r="AM13" s="376">
        <v>6460.4</v>
      </c>
      <c r="AN13" s="376">
        <v>5323.3199999999988</v>
      </c>
      <c r="AO13" s="376">
        <v>1078.8</v>
      </c>
      <c r="AP13" s="376">
        <v>491.04</v>
      </c>
      <c r="AQ13" s="376">
        <v>696.26</v>
      </c>
      <c r="AR13" s="376">
        <v>230.64000000000004</v>
      </c>
      <c r="AS13" s="376">
        <v>497.24</v>
      </c>
      <c r="AT13" s="377">
        <v>42.159999999999982</v>
      </c>
      <c r="AU13" s="377">
        <v>44.64</v>
      </c>
      <c r="AV13" s="377">
        <v>13.640000000000004</v>
      </c>
      <c r="AW13" s="377">
        <v>14.880000000000003</v>
      </c>
      <c r="AX13" s="377">
        <v>13.640000000000004</v>
      </c>
      <c r="AY13" s="377">
        <v>19.84</v>
      </c>
      <c r="AZ13" s="377">
        <v>24.8</v>
      </c>
      <c r="BA13" s="377">
        <v>19.840000000000003</v>
      </c>
      <c r="BB13" s="377">
        <v>32.240000000000009</v>
      </c>
      <c r="BC13" s="377">
        <v>9.92</v>
      </c>
      <c r="BD13" s="377">
        <v>11.159999999999998</v>
      </c>
      <c r="BE13" s="376">
        <v>117.8</v>
      </c>
      <c r="BF13" s="376">
        <v>110.36</v>
      </c>
      <c r="BG13" s="1611">
        <v>3.7200000000000006</v>
      </c>
      <c r="BH13" s="378"/>
      <c r="BI13" s="361"/>
      <c r="BL13" s="368"/>
    </row>
    <row r="14" spans="1:77" ht="17.100000000000001" customHeight="1">
      <c r="U14" s="1571"/>
      <c r="V14" s="1575" t="s">
        <v>1073</v>
      </c>
      <c r="X14" s="1571"/>
      <c r="Y14" s="1572" t="s">
        <v>1074</v>
      </c>
      <c r="Z14" s="1597"/>
      <c r="AA14" s="1605" t="s">
        <v>1052</v>
      </c>
      <c r="AB14" s="370" t="s">
        <v>1052</v>
      </c>
      <c r="AC14" s="370" t="s">
        <v>1052</v>
      </c>
      <c r="AD14" s="370" t="s">
        <v>1052</v>
      </c>
      <c r="AE14" s="370" t="s">
        <v>1052</v>
      </c>
      <c r="AF14" s="370" t="s">
        <v>1052</v>
      </c>
      <c r="AG14" s="375">
        <v>0.22107542011297765</v>
      </c>
      <c r="AH14" s="375">
        <v>0.60094529092046101</v>
      </c>
      <c r="AI14" s="371">
        <v>1.6335386471047944</v>
      </c>
      <c r="AJ14" s="371">
        <v>3.3851380920607719</v>
      </c>
      <c r="AK14" s="371">
        <v>4.1596144124483656</v>
      </c>
      <c r="AL14" s="371">
        <v>4.8144248111593733</v>
      </c>
      <c r="AM14" s="371">
        <v>5.3816473789928905</v>
      </c>
      <c r="AN14" s="371">
        <v>5.8819731422394534</v>
      </c>
      <c r="AO14" s="371">
        <v>6.3027059024178227</v>
      </c>
      <c r="AP14" s="371">
        <v>6.615858680024</v>
      </c>
      <c r="AQ14" s="371">
        <v>6.7390517142960009</v>
      </c>
      <c r="AR14" s="371">
        <v>6.9742077078959994</v>
      </c>
      <c r="AS14" s="371">
        <v>7.102883269943999</v>
      </c>
      <c r="AT14" s="371">
        <v>7.4582364280000011</v>
      </c>
      <c r="AU14" s="371">
        <v>7.7272815079999999</v>
      </c>
      <c r="AV14" s="371">
        <v>7.5614540280000018</v>
      </c>
      <c r="AW14" s="371">
        <v>7.7887157480000004</v>
      </c>
      <c r="AX14" s="371">
        <v>7.7601375479999994</v>
      </c>
      <c r="AY14" s="371">
        <v>9.045303947999999</v>
      </c>
      <c r="AZ14" s="371">
        <v>8.7894704679999975</v>
      </c>
      <c r="BA14" s="371">
        <v>8.4085671079999997</v>
      </c>
      <c r="BB14" s="371">
        <v>8.7980841079999994</v>
      </c>
      <c r="BC14" s="371">
        <v>8.8536997079999971</v>
      </c>
      <c r="BD14" s="371">
        <v>9.0736769080000013</v>
      </c>
      <c r="BE14" s="371">
        <v>9.4146229479999981</v>
      </c>
      <c r="BF14" s="371">
        <v>9.0413981480000025</v>
      </c>
      <c r="BG14" s="1608">
        <v>9.2075361079999958</v>
      </c>
      <c r="BH14" s="378"/>
      <c r="BI14" s="361"/>
      <c r="BL14" s="368"/>
      <c r="BM14" s="368"/>
    </row>
    <row r="15" spans="1:77" ht="16.5" customHeight="1">
      <c r="U15" s="1571"/>
      <c r="V15" s="1574" t="s">
        <v>1075</v>
      </c>
      <c r="X15" s="1571"/>
      <c r="Y15" s="1572" t="s">
        <v>1076</v>
      </c>
      <c r="Z15" s="1596"/>
      <c r="AA15" s="1605" t="s">
        <v>1052</v>
      </c>
      <c r="AB15" s="370" t="s">
        <v>1052</v>
      </c>
      <c r="AC15" s="370" t="s">
        <v>1052</v>
      </c>
      <c r="AD15" s="370" t="s">
        <v>1052</v>
      </c>
      <c r="AE15" s="370" t="s">
        <v>1052</v>
      </c>
      <c r="AF15" s="370" t="s">
        <v>1052</v>
      </c>
      <c r="AG15" s="370" t="s">
        <v>1052</v>
      </c>
      <c r="AH15" s="370" t="s">
        <v>1052</v>
      </c>
      <c r="AI15" s="370" t="s">
        <v>1052</v>
      </c>
      <c r="AJ15" s="370" t="s">
        <v>1052</v>
      </c>
      <c r="AK15" s="370" t="s">
        <v>1052</v>
      </c>
      <c r="AL15" s="370" t="s">
        <v>1052</v>
      </c>
      <c r="AM15" s="370" t="s">
        <v>1052</v>
      </c>
      <c r="AN15" s="370" t="s">
        <v>1052</v>
      </c>
      <c r="AO15" s="370" t="s">
        <v>1052</v>
      </c>
      <c r="AP15" s="370" t="s">
        <v>1052</v>
      </c>
      <c r="AQ15" s="370" t="s">
        <v>1052</v>
      </c>
      <c r="AR15" s="370" t="s">
        <v>1052</v>
      </c>
      <c r="AS15" s="370" t="s">
        <v>1052</v>
      </c>
      <c r="AT15" s="370" t="s">
        <v>1052</v>
      </c>
      <c r="AU15" s="370" t="s">
        <v>1052</v>
      </c>
      <c r="AV15" s="371">
        <v>0.90999999999999981</v>
      </c>
      <c r="AW15" s="371">
        <v>1.17</v>
      </c>
      <c r="AX15" s="371">
        <v>1.17</v>
      </c>
      <c r="AY15" s="371">
        <v>1.17</v>
      </c>
      <c r="AZ15" s="375">
        <v>0.78000000000000014</v>
      </c>
      <c r="BA15" s="371">
        <v>1.04</v>
      </c>
      <c r="BB15" s="371">
        <v>1.3</v>
      </c>
      <c r="BC15" s="371">
        <v>1.5600000000000003</v>
      </c>
      <c r="BD15" s="371">
        <v>1.3</v>
      </c>
      <c r="BE15" s="371">
        <v>1.17</v>
      </c>
      <c r="BF15" s="371">
        <v>1.5600000000000003</v>
      </c>
      <c r="BG15" s="1608">
        <v>1.17</v>
      </c>
      <c r="BH15" s="379"/>
      <c r="BI15" s="361"/>
      <c r="BM15" s="368"/>
      <c r="BN15" s="368"/>
    </row>
    <row r="16" spans="1:77" ht="16.5" customHeight="1">
      <c r="T16" s="32"/>
      <c r="U16" s="1571"/>
      <c r="V16" s="1574" t="s">
        <v>1077</v>
      </c>
      <c r="X16" s="1571"/>
      <c r="Y16" s="1574" t="s">
        <v>316</v>
      </c>
      <c r="Z16" s="1597"/>
      <c r="AA16" s="1607">
        <v>6.4626728898803369</v>
      </c>
      <c r="AB16" s="371">
        <v>6.0169591519014123</v>
      </c>
      <c r="AC16" s="371">
        <v>4.9555680511762814</v>
      </c>
      <c r="AD16" s="371">
        <v>4.669768221562423</v>
      </c>
      <c r="AE16" s="371">
        <v>4.678760073080193</v>
      </c>
      <c r="AF16" s="371">
        <v>5.4351334654574028</v>
      </c>
      <c r="AG16" s="371">
        <v>5.4065711135774235</v>
      </c>
      <c r="AH16" s="371">
        <v>6.7608144764793723</v>
      </c>
      <c r="AI16" s="371">
        <v>6.497582431066979</v>
      </c>
      <c r="AJ16" s="371">
        <v>6.4242371324122169</v>
      </c>
      <c r="AK16" s="371">
        <v>6.4818907686143969</v>
      </c>
      <c r="AL16" s="371">
        <v>4.8374398057467412</v>
      </c>
      <c r="AM16" s="371">
        <v>4.612114585360243</v>
      </c>
      <c r="AN16" s="371">
        <v>4.4202884196477941</v>
      </c>
      <c r="AO16" s="371">
        <v>4.5430007462432567</v>
      </c>
      <c r="AP16" s="371">
        <v>4.3963101489337388</v>
      </c>
      <c r="AQ16" s="371">
        <v>4.3959575273055904</v>
      </c>
      <c r="AR16" s="371">
        <v>4.4687738935181276</v>
      </c>
      <c r="AS16" s="371">
        <v>4.1180916843250577</v>
      </c>
      <c r="AT16" s="371">
        <v>2.896610364420789</v>
      </c>
      <c r="AU16" s="371">
        <v>3.2922518312027145</v>
      </c>
      <c r="AV16" s="371">
        <v>2.9717187712162891</v>
      </c>
      <c r="AW16" s="371">
        <v>2.9614927439999996</v>
      </c>
      <c r="AX16" s="371">
        <v>2.3085762000000001</v>
      </c>
      <c r="AY16" s="371">
        <v>2.4449339160000005</v>
      </c>
      <c r="AZ16" s="371">
        <v>2.4075140640000003</v>
      </c>
      <c r="BA16" s="371">
        <v>2.5077624839999992</v>
      </c>
      <c r="BB16" s="371">
        <v>2.2852250160000005</v>
      </c>
      <c r="BC16" s="371">
        <v>2.466386784</v>
      </c>
      <c r="BD16" s="371">
        <v>4.8987857879999996</v>
      </c>
      <c r="BE16" s="371">
        <v>5.3143696800000004</v>
      </c>
      <c r="BF16" s="371">
        <v>5.5235757840000002</v>
      </c>
      <c r="BG16" s="1608">
        <v>5.7398424480000001</v>
      </c>
      <c r="BH16" s="367"/>
      <c r="BI16" s="361"/>
      <c r="BM16" s="368"/>
      <c r="BN16" s="368"/>
    </row>
    <row r="17" spans="21:65" ht="17.100000000000001" customHeight="1">
      <c r="U17" s="1576" t="s">
        <v>16</v>
      </c>
      <c r="V17" s="1577"/>
      <c r="X17" s="1576" t="s">
        <v>315</v>
      </c>
      <c r="Y17" s="1577"/>
      <c r="Z17" s="1599"/>
      <c r="AA17" s="1612">
        <f t="shared" ref="AA17:BB17" si="2">SUM(AA18:AA23)</f>
        <v>6162.6906868954839</v>
      </c>
      <c r="AB17" s="382">
        <f t="shared" si="2"/>
        <v>7030.7685898338186</v>
      </c>
      <c r="AC17" s="382">
        <f t="shared" si="2"/>
        <v>7112.9847887185633</v>
      </c>
      <c r="AD17" s="382">
        <f t="shared" si="2"/>
        <v>10133.720279921263</v>
      </c>
      <c r="AE17" s="382">
        <f t="shared" si="2"/>
        <v>12408.127704069446</v>
      </c>
      <c r="AF17" s="382">
        <f t="shared" si="2"/>
        <v>16209.872738396924</v>
      </c>
      <c r="AG17" s="382">
        <f t="shared" si="2"/>
        <v>16721.201051221935</v>
      </c>
      <c r="AH17" s="382">
        <f t="shared" si="2"/>
        <v>18239.370171503382</v>
      </c>
      <c r="AI17" s="382">
        <f t="shared" si="2"/>
        <v>15045.094792517497</v>
      </c>
      <c r="AJ17" s="382">
        <f t="shared" si="2"/>
        <v>11795.997382279167</v>
      </c>
      <c r="AK17" s="382">
        <f t="shared" si="2"/>
        <v>10483.235625125959</v>
      </c>
      <c r="AL17" s="382">
        <f t="shared" si="2"/>
        <v>8711.171775201974</v>
      </c>
      <c r="AM17" s="382">
        <f t="shared" si="2"/>
        <v>8213.4960225755785</v>
      </c>
      <c r="AN17" s="382">
        <f t="shared" si="2"/>
        <v>7958.2040790190695</v>
      </c>
      <c r="AO17" s="382">
        <f t="shared" si="2"/>
        <v>8326.0536432026056</v>
      </c>
      <c r="AP17" s="382">
        <f t="shared" si="2"/>
        <v>7801.8504708007222</v>
      </c>
      <c r="AQ17" s="382">
        <f t="shared" si="2"/>
        <v>8177.3695888700558</v>
      </c>
      <c r="AR17" s="382">
        <f t="shared" si="2"/>
        <v>7182.0837738055061</v>
      </c>
      <c r="AS17" s="382">
        <f t="shared" si="2"/>
        <v>5198.6039045662583</v>
      </c>
      <c r="AT17" s="382">
        <f t="shared" si="2"/>
        <v>3667.45735808261</v>
      </c>
      <c r="AU17" s="382">
        <f t="shared" si="2"/>
        <v>3842.8022881747288</v>
      </c>
      <c r="AV17" s="382">
        <f t="shared" si="2"/>
        <v>3400.3638206043383</v>
      </c>
      <c r="AW17" s="382">
        <f t="shared" si="2"/>
        <v>3123.6942093698258</v>
      </c>
      <c r="AX17" s="382">
        <f t="shared" si="2"/>
        <v>2984.6712263424438</v>
      </c>
      <c r="AY17" s="382">
        <f t="shared" si="2"/>
        <v>3065.5847464537369</v>
      </c>
      <c r="AZ17" s="382">
        <f t="shared" si="2"/>
        <v>3016.5629381918975</v>
      </c>
      <c r="BA17" s="382">
        <f t="shared" si="2"/>
        <v>3075.8096309588027</v>
      </c>
      <c r="BB17" s="382">
        <f t="shared" si="2"/>
        <v>3191.8789200963956</v>
      </c>
      <c r="BC17" s="382">
        <f>SUM(BC18:BC23)</f>
        <v>3200.1951663654518</v>
      </c>
      <c r="BD17" s="382">
        <f>SUM(BD18:BD23)</f>
        <v>3156.3455017575825</v>
      </c>
      <c r="BE17" s="382">
        <f>SUM(BE18:BE23)</f>
        <v>3214.1757339196442</v>
      </c>
      <c r="BF17" s="382">
        <f>SUM(BF18:BF23)</f>
        <v>2904.8387080504704</v>
      </c>
      <c r="BG17" s="1613">
        <f>SUM(BG18:BG23)</f>
        <v>3048.5233249292114</v>
      </c>
      <c r="BH17" s="367"/>
      <c r="BL17" s="368"/>
      <c r="BM17" s="368"/>
    </row>
    <row r="18" spans="21:65" ht="17.100000000000001" customHeight="1">
      <c r="U18" s="1578"/>
      <c r="V18" s="1574" t="s">
        <v>1069</v>
      </c>
      <c r="X18" s="1579"/>
      <c r="Y18" s="1574" t="s">
        <v>1089</v>
      </c>
      <c r="Z18" s="1597"/>
      <c r="AA18" s="1614">
        <v>1286.2390092410303</v>
      </c>
      <c r="AB18" s="385">
        <v>1483.7374667787644</v>
      </c>
      <c r="AC18" s="385">
        <v>1531.7706613186351</v>
      </c>
      <c r="AD18" s="385">
        <v>2166.3556744490893</v>
      </c>
      <c r="AE18" s="385">
        <v>2640.9682924819517</v>
      </c>
      <c r="AF18" s="385">
        <v>3443.3285582316448</v>
      </c>
      <c r="AG18" s="385">
        <v>4020.6187551861253</v>
      </c>
      <c r="AH18" s="385">
        <v>5062.9994152464606</v>
      </c>
      <c r="AI18" s="385">
        <v>5137.103352931038</v>
      </c>
      <c r="AJ18" s="385">
        <v>5469.716365435158</v>
      </c>
      <c r="AK18" s="385">
        <v>5904.7928409858259</v>
      </c>
      <c r="AL18" s="385">
        <v>4552.2667730338208</v>
      </c>
      <c r="AM18" s="385">
        <v>4598.7607396428839</v>
      </c>
      <c r="AN18" s="385">
        <v>4589.1181925042765</v>
      </c>
      <c r="AO18" s="385">
        <v>4874.2167009618879</v>
      </c>
      <c r="AP18" s="385">
        <v>4126.4179321877727</v>
      </c>
      <c r="AQ18" s="385">
        <v>4455.9432627957785</v>
      </c>
      <c r="AR18" s="385">
        <v>3994.0884080049564</v>
      </c>
      <c r="AS18" s="385">
        <v>2982.6303472068471</v>
      </c>
      <c r="AT18" s="385">
        <v>1868.8099122333736</v>
      </c>
      <c r="AU18" s="385">
        <v>1972.9148065913591</v>
      </c>
      <c r="AV18" s="385">
        <v>1657.0109439464698</v>
      </c>
      <c r="AW18" s="385">
        <v>1451.8942655125347</v>
      </c>
      <c r="AX18" s="385">
        <v>1393.2566220576418</v>
      </c>
      <c r="AY18" s="385">
        <v>1461.3934113714904</v>
      </c>
      <c r="AZ18" s="385">
        <v>1429.1105681046358</v>
      </c>
      <c r="BA18" s="385">
        <v>1550.8475619794181</v>
      </c>
      <c r="BB18" s="385">
        <v>1655.3109102700403</v>
      </c>
      <c r="BC18" s="385">
        <v>1626.7855878416322</v>
      </c>
      <c r="BD18" s="385">
        <v>1549.0989078779917</v>
      </c>
      <c r="BE18" s="385">
        <v>1675.0393919293615</v>
      </c>
      <c r="BF18" s="385">
        <v>1412.547761604123</v>
      </c>
      <c r="BG18" s="1615">
        <v>1451.5634299240517</v>
      </c>
      <c r="BH18" s="367"/>
    </row>
    <row r="19" spans="21:65" ht="17.100000000000001" customHeight="1">
      <c r="U19" s="1579"/>
      <c r="V19" s="1574" t="s">
        <v>1070</v>
      </c>
      <c r="X19" s="1579"/>
      <c r="Y19" s="1574" t="s">
        <v>318</v>
      </c>
      <c r="Z19" s="1597"/>
      <c r="AA19" s="1616">
        <v>28.14389917714286</v>
      </c>
      <c r="AB19" s="386">
        <v>32.587672731428576</v>
      </c>
      <c r="AC19" s="386">
        <v>33.328301657142859</v>
      </c>
      <c r="AD19" s="386">
        <v>48.140880171428577</v>
      </c>
      <c r="AE19" s="386">
        <v>59.250314057142873</v>
      </c>
      <c r="AF19" s="386">
        <v>77.7660372</v>
      </c>
      <c r="AG19" s="386">
        <v>75.057992010000007</v>
      </c>
      <c r="AH19" s="385">
        <v>139.62553604999999</v>
      </c>
      <c r="AI19" s="385">
        <v>153.33759702000003</v>
      </c>
      <c r="AJ19" s="385">
        <v>191.59357653000001</v>
      </c>
      <c r="AK19" s="385">
        <v>192.46240710000001</v>
      </c>
      <c r="AL19" s="385">
        <v>129.29287216500001</v>
      </c>
      <c r="AM19" s="385">
        <v>163.33219483920004</v>
      </c>
      <c r="AN19" s="385">
        <v>151.1150979924</v>
      </c>
      <c r="AO19" s="385">
        <v>161.16709017599999</v>
      </c>
      <c r="AP19" s="385">
        <v>136.88725640849998</v>
      </c>
      <c r="AQ19" s="385">
        <v>141.8322686544</v>
      </c>
      <c r="AR19" s="385">
        <v>96.068001055975714</v>
      </c>
      <c r="AS19" s="386">
        <v>75.015641167052237</v>
      </c>
      <c r="AT19" s="386">
        <v>35.340333826992641</v>
      </c>
      <c r="AU19" s="386">
        <v>41.737028328000001</v>
      </c>
      <c r="AV19" s="386">
        <v>53.063797925699994</v>
      </c>
      <c r="AW19" s="386">
        <v>61.214403397757117</v>
      </c>
      <c r="AX19" s="386">
        <v>67.86414392399999</v>
      </c>
      <c r="AY19" s="386">
        <v>80.5257774297</v>
      </c>
      <c r="AZ19" s="386">
        <v>77.581838298751492</v>
      </c>
      <c r="BA19" s="386">
        <v>63.902193407030353</v>
      </c>
      <c r="BB19" s="386">
        <v>75.515943976974015</v>
      </c>
      <c r="BC19" s="386">
        <v>71.213827268699973</v>
      </c>
      <c r="BD19" s="386">
        <v>67.471028765100016</v>
      </c>
      <c r="BE19" s="386">
        <v>69.316087049100119</v>
      </c>
      <c r="BF19" s="386">
        <v>70.180135854299976</v>
      </c>
      <c r="BG19" s="1617">
        <v>51.509792364019283</v>
      </c>
      <c r="BH19" s="367"/>
    </row>
    <row r="20" spans="21:65" ht="17.100000000000001" customHeight="1">
      <c r="U20" s="1579"/>
      <c r="V20" s="1574" t="s">
        <v>1066</v>
      </c>
      <c r="X20" s="1579"/>
      <c r="Y20" s="1574" t="s">
        <v>1067</v>
      </c>
      <c r="Z20" s="1597"/>
      <c r="AA20" s="1614">
        <v>4228.3622589957113</v>
      </c>
      <c r="AB20" s="385">
        <v>4895.9984051529282</v>
      </c>
      <c r="AC20" s="385">
        <v>5007.2710961791317</v>
      </c>
      <c r="AD20" s="385">
        <v>7232.7249167031905</v>
      </c>
      <c r="AE20" s="385">
        <v>8901.815282096235</v>
      </c>
      <c r="AF20" s="385">
        <v>11683.632557751307</v>
      </c>
      <c r="AG20" s="385">
        <v>11370.361514043461</v>
      </c>
      <c r="AH20" s="385">
        <v>11360.254664478651</v>
      </c>
      <c r="AI20" s="385">
        <v>8138.4077161362638</v>
      </c>
      <c r="AJ20" s="385">
        <v>4630.7928833048627</v>
      </c>
      <c r="AK20" s="385">
        <v>2833.579336058011</v>
      </c>
      <c r="AL20" s="385">
        <v>2777.5801426357948</v>
      </c>
      <c r="AM20" s="385">
        <v>2262.0420259199254</v>
      </c>
      <c r="AN20" s="385">
        <v>2065.672515326914</v>
      </c>
      <c r="AO20" s="385">
        <v>2249.8723025681206</v>
      </c>
      <c r="AP20" s="385">
        <v>2541.5373278741467</v>
      </c>
      <c r="AQ20" s="385">
        <v>2541.0994780572778</v>
      </c>
      <c r="AR20" s="385">
        <v>2160.0958428639847</v>
      </c>
      <c r="AS20" s="385">
        <v>1505.579684</v>
      </c>
      <c r="AT20" s="385">
        <v>1311.8949323283141</v>
      </c>
      <c r="AU20" s="385">
        <v>1567.2776840000001</v>
      </c>
      <c r="AV20" s="385">
        <v>1469.1936839999998</v>
      </c>
      <c r="AW20" s="385">
        <v>1450.2096839999999</v>
      </c>
      <c r="AX20" s="385">
        <v>1394.8396839999998</v>
      </c>
      <c r="AY20" s="385">
        <v>1410.659684</v>
      </c>
      <c r="AZ20" s="385">
        <v>1394.0486839999999</v>
      </c>
      <c r="BA20" s="385">
        <v>1349.7526930522765</v>
      </c>
      <c r="BB20" s="385">
        <v>1365.8416361903992</v>
      </c>
      <c r="BC20" s="385">
        <v>1383.9238906383362</v>
      </c>
      <c r="BD20" s="385">
        <v>1429.1690852069703</v>
      </c>
      <c r="BE20" s="385">
        <v>1342.6336809825746</v>
      </c>
      <c r="BF20" s="385">
        <v>1279.3536839999999</v>
      </c>
      <c r="BG20" s="1615">
        <v>1406.2854539999998</v>
      </c>
      <c r="BH20" s="367"/>
    </row>
    <row r="21" spans="21:65" ht="17.100000000000001" customHeight="1">
      <c r="U21" s="1579"/>
      <c r="V21" s="1574" t="s">
        <v>1078</v>
      </c>
      <c r="X21" s="1579"/>
      <c r="Y21" s="1574" t="s">
        <v>1079</v>
      </c>
      <c r="Z21" s="1597"/>
      <c r="AA21" s="1614">
        <v>303.84076190476196</v>
      </c>
      <c r="AB21" s="385">
        <v>351.81561904761912</v>
      </c>
      <c r="AC21" s="385">
        <v>359.81142857142862</v>
      </c>
      <c r="AD21" s="385">
        <v>519.7276190476191</v>
      </c>
      <c r="AE21" s="385">
        <v>639.66476190476214</v>
      </c>
      <c r="AF21" s="385">
        <v>839.56000000000017</v>
      </c>
      <c r="AG21" s="385">
        <v>1098.1199999999999</v>
      </c>
      <c r="AH21" s="385">
        <v>1530.55</v>
      </c>
      <c r="AI21" s="385">
        <v>1492.9599999999996</v>
      </c>
      <c r="AJ21" s="385">
        <v>1425.3429999999998</v>
      </c>
      <c r="AK21" s="385">
        <v>1498.6399999999999</v>
      </c>
      <c r="AL21" s="385">
        <v>1207.2079999999999</v>
      </c>
      <c r="AM21" s="385">
        <v>1146.5730000000001</v>
      </c>
      <c r="AN21" s="385">
        <v>1109.422</v>
      </c>
      <c r="AO21" s="385">
        <v>998.19800000000009</v>
      </c>
      <c r="AP21" s="385">
        <v>954.60559999999998</v>
      </c>
      <c r="AQ21" s="385">
        <v>995.71595999999988</v>
      </c>
      <c r="AR21" s="385">
        <v>888.53287</v>
      </c>
      <c r="AS21" s="385">
        <v>592.13199999999995</v>
      </c>
      <c r="AT21" s="385">
        <v>418.18129999999996</v>
      </c>
      <c r="AU21" s="385">
        <v>227.12069999999997</v>
      </c>
      <c r="AV21" s="385">
        <v>186.75630000000001</v>
      </c>
      <c r="AW21" s="385">
        <v>134.03400000000002</v>
      </c>
      <c r="AX21" s="385">
        <v>100.47459999999998</v>
      </c>
      <c r="AY21" s="385">
        <v>96.986999999999995</v>
      </c>
      <c r="AZ21" s="385">
        <v>103.7188</v>
      </c>
      <c r="BA21" s="386">
        <v>87.935001187771562</v>
      </c>
      <c r="BB21" s="386">
        <v>73.430100652945043</v>
      </c>
      <c r="BC21" s="386">
        <v>79.289699184373035</v>
      </c>
      <c r="BD21" s="386">
        <v>58.25629995502532</v>
      </c>
      <c r="BE21" s="386">
        <v>67.131899803802369</v>
      </c>
      <c r="BF21" s="386">
        <v>71.852699999999999</v>
      </c>
      <c r="BG21" s="1617">
        <v>66.666315187291744</v>
      </c>
      <c r="BH21" s="367"/>
    </row>
    <row r="22" spans="21:65" ht="17.100000000000001" customHeight="1">
      <c r="U22" s="1578"/>
      <c r="V22" s="1574" t="s">
        <v>1077</v>
      </c>
      <c r="X22" s="1579"/>
      <c r="Y22" s="1574" t="s">
        <v>527</v>
      </c>
      <c r="Z22" s="1598"/>
      <c r="AA22" s="1610">
        <v>14.624403329842119</v>
      </c>
      <c r="AB22" s="376">
        <v>13.615796274383356</v>
      </c>
      <c r="AC22" s="376">
        <v>11.2139709287102</v>
      </c>
      <c r="AD22" s="376">
        <v>10.567233572342062</v>
      </c>
      <c r="AE22" s="376">
        <v>10.587581262147596</v>
      </c>
      <c r="AF22" s="376">
        <v>12.299181051672155</v>
      </c>
      <c r="AG22" s="376">
        <v>12.234547213466334</v>
      </c>
      <c r="AH22" s="376">
        <v>15.299068887904131</v>
      </c>
      <c r="AI22" s="376">
        <v>14.70340024320479</v>
      </c>
      <c r="AJ22" s="376">
        <v>14.537426930281196</v>
      </c>
      <c r="AK22" s="376">
        <v>14.667891529622574</v>
      </c>
      <c r="AL22" s="376">
        <v>10.946658141068834</v>
      </c>
      <c r="AM22" s="376">
        <v>10.470062412598967</v>
      </c>
      <c r="AN22" s="376">
        <v>10.085225455047752</v>
      </c>
      <c r="AO22" s="376">
        <v>10.424165694347504</v>
      </c>
      <c r="AP22" s="376">
        <v>10.194113016896095</v>
      </c>
      <c r="AQ22" s="376">
        <v>10.48662818566056</v>
      </c>
      <c r="AR22" s="376">
        <v>11.29242415454525</v>
      </c>
      <c r="AS22" s="376">
        <v>11.288425385719021</v>
      </c>
      <c r="AT22" s="376">
        <v>9.2181148699696216</v>
      </c>
      <c r="AU22" s="376">
        <v>11.139499893701712</v>
      </c>
      <c r="AV22" s="376">
        <v>11.772756332550021</v>
      </c>
      <c r="AW22" s="376">
        <v>6.7015714836000004</v>
      </c>
      <c r="AX22" s="376">
        <v>14.036526859842603</v>
      </c>
      <c r="AY22" s="376">
        <v>13.188570633371928</v>
      </c>
      <c r="AZ22" s="376">
        <v>12.103047788510086</v>
      </c>
      <c r="BA22" s="376">
        <v>23.372181332306322</v>
      </c>
      <c r="BB22" s="376">
        <v>21.780329006037405</v>
      </c>
      <c r="BC22" s="376">
        <v>38.982161432410635</v>
      </c>
      <c r="BD22" s="376">
        <v>52.350179952494578</v>
      </c>
      <c r="BE22" s="376">
        <v>60.05467415480571</v>
      </c>
      <c r="BF22" s="376">
        <v>70.904426592047656</v>
      </c>
      <c r="BG22" s="1611">
        <v>72.49833345384944</v>
      </c>
      <c r="BH22" s="367"/>
    </row>
    <row r="23" spans="21:65" ht="17.100000000000001" customHeight="1">
      <c r="U23" s="1580"/>
      <c r="V23" s="1574" t="s">
        <v>1080</v>
      </c>
      <c r="X23" s="1591"/>
      <c r="Y23" s="1574" t="s">
        <v>317</v>
      </c>
      <c r="Z23" s="1596"/>
      <c r="AA23" s="1610">
        <v>301.48035424699503</v>
      </c>
      <c r="AB23" s="376">
        <v>253.01362984869516</v>
      </c>
      <c r="AC23" s="376">
        <v>169.58933006351498</v>
      </c>
      <c r="AD23" s="376">
        <v>156.20395597759261</v>
      </c>
      <c r="AE23" s="376">
        <v>155.84147226720765</v>
      </c>
      <c r="AF23" s="376">
        <v>153.28640416229911</v>
      </c>
      <c r="AG23" s="377">
        <v>144.808242768882</v>
      </c>
      <c r="AH23" s="377">
        <v>130.64148684036454</v>
      </c>
      <c r="AI23" s="377">
        <v>108.58272618699003</v>
      </c>
      <c r="AJ23" s="377">
        <v>64.014130078866003</v>
      </c>
      <c r="AK23" s="377">
        <v>39.093149452500015</v>
      </c>
      <c r="AL23" s="377">
        <v>33.877329226290009</v>
      </c>
      <c r="AM23" s="377">
        <v>32.317999760970011</v>
      </c>
      <c r="AN23" s="377">
        <v>32.791047740431203</v>
      </c>
      <c r="AO23" s="377">
        <v>32.175383802249605</v>
      </c>
      <c r="AP23" s="377">
        <v>32.208241313407505</v>
      </c>
      <c r="AQ23" s="377">
        <v>32.291991176940009</v>
      </c>
      <c r="AR23" s="377">
        <v>32.006227726043996</v>
      </c>
      <c r="AS23" s="377">
        <v>31.957806806639997</v>
      </c>
      <c r="AT23" s="377">
        <v>24.012764823959998</v>
      </c>
      <c r="AU23" s="377">
        <v>22.612569361668001</v>
      </c>
      <c r="AV23" s="377">
        <v>22.56633839961864</v>
      </c>
      <c r="AW23" s="377">
        <v>19.640284975933874</v>
      </c>
      <c r="AX23" s="377">
        <v>14.199649500959996</v>
      </c>
      <c r="AY23" s="377">
        <v>2.8303030191744001</v>
      </c>
      <c r="AZ23" s="376" t="s">
        <v>1052</v>
      </c>
      <c r="BA23" s="376" t="s">
        <v>1052</v>
      </c>
      <c r="BB23" s="376" t="s">
        <v>1052</v>
      </c>
      <c r="BC23" s="376" t="s">
        <v>1052</v>
      </c>
      <c r="BD23" s="376" t="s">
        <v>1052</v>
      </c>
      <c r="BE23" s="376" t="s">
        <v>1052</v>
      </c>
      <c r="BF23" s="376" t="s">
        <v>1052</v>
      </c>
      <c r="BG23" s="1611" t="s">
        <v>1052</v>
      </c>
      <c r="BH23" s="367"/>
    </row>
    <row r="24" spans="21:65" ht="17.100000000000001" customHeight="1">
      <c r="U24" s="1581" t="s">
        <v>601</v>
      </c>
      <c r="V24" s="1582"/>
      <c r="X24" s="1581" t="s">
        <v>601</v>
      </c>
      <c r="Y24" s="1582"/>
      <c r="Z24" s="1600"/>
      <c r="AA24" s="1618">
        <f>SUM(AA25:AA30)</f>
        <v>13763.755119005244</v>
      </c>
      <c r="AB24" s="391">
        <f t="shared" ref="AB24:BB24" si="3">SUM(AB25:AB30)</f>
        <v>15222.436626109769</v>
      </c>
      <c r="AC24" s="391">
        <f t="shared" si="3"/>
        <v>16757.194079639088</v>
      </c>
      <c r="AD24" s="391">
        <f t="shared" si="3"/>
        <v>16825.370768865592</v>
      </c>
      <c r="AE24" s="391">
        <f t="shared" si="3"/>
        <v>16091.87778663608</v>
      </c>
      <c r="AF24" s="391">
        <f t="shared" si="3"/>
        <v>17624.353862770593</v>
      </c>
      <c r="AG24" s="391">
        <f t="shared" si="3"/>
        <v>18257.766930874175</v>
      </c>
      <c r="AH24" s="391">
        <f t="shared" si="3"/>
        <v>15807.56107879089</v>
      </c>
      <c r="AI24" s="391">
        <f t="shared" si="3"/>
        <v>14479.710877179068</v>
      </c>
      <c r="AJ24" s="391">
        <f t="shared" si="3"/>
        <v>10321.247185902483</v>
      </c>
      <c r="AK24" s="391">
        <f t="shared" si="3"/>
        <v>8190.9493442704534</v>
      </c>
      <c r="AL24" s="391">
        <f t="shared" si="3"/>
        <v>6933.6379250840882</v>
      </c>
      <c r="AM24" s="391">
        <f t="shared" si="3"/>
        <v>6591.8604957008465</v>
      </c>
      <c r="AN24" s="391">
        <f t="shared" si="3"/>
        <v>6236.4698712733934</v>
      </c>
      <c r="AO24" s="391">
        <f t="shared" si="3"/>
        <v>6153.4253192982742</v>
      </c>
      <c r="AP24" s="391">
        <f t="shared" si="3"/>
        <v>5827.9508063935864</v>
      </c>
      <c r="AQ24" s="391">
        <f t="shared" si="3"/>
        <v>5919.4919728524719</v>
      </c>
      <c r="AR24" s="391">
        <f t="shared" si="3"/>
        <v>5355.9894632054984</v>
      </c>
      <c r="AS24" s="391">
        <f t="shared" si="3"/>
        <v>4705.3477287129117</v>
      </c>
      <c r="AT24" s="391">
        <f t="shared" si="3"/>
        <v>2759.7536488510818</v>
      </c>
      <c r="AU24" s="391">
        <f t="shared" si="3"/>
        <v>2779.0920860865622</v>
      </c>
      <c r="AV24" s="391">
        <f t="shared" si="3"/>
        <v>2531.7473139041335</v>
      </c>
      <c r="AW24" s="391">
        <f t="shared" si="3"/>
        <v>2482.7063495243956</v>
      </c>
      <c r="AX24" s="391">
        <f t="shared" si="3"/>
        <v>2345.9062739869896</v>
      </c>
      <c r="AY24" s="391">
        <f t="shared" si="3"/>
        <v>2288.0152300513378</v>
      </c>
      <c r="AZ24" s="391">
        <f t="shared" si="3"/>
        <v>2365.7906473372186</v>
      </c>
      <c r="BA24" s="391">
        <f t="shared" si="3"/>
        <v>2407.2628510645736</v>
      </c>
      <c r="BB24" s="391">
        <f t="shared" si="3"/>
        <v>2323.8439780819067</v>
      </c>
      <c r="BC24" s="391">
        <f>SUM(BC25:BC30)</f>
        <v>2272.1153786620675</v>
      </c>
      <c r="BD24" s="391">
        <f>SUM(BD25:BD30)</f>
        <v>2202.047086383594</v>
      </c>
      <c r="BE24" s="391">
        <f>SUM(BE25:BE30)</f>
        <v>2246.1899554793326</v>
      </c>
      <c r="BF24" s="391">
        <f>SUM(BF25:BF30)</f>
        <v>2238.1527727405814</v>
      </c>
      <c r="BG24" s="1619">
        <f>SUM(BG25:BG30)</f>
        <v>2135.9533477767932</v>
      </c>
      <c r="BH24" s="367"/>
    </row>
    <row r="25" spans="21:65" ht="17.100000000000001" customHeight="1">
      <c r="U25" s="1583"/>
      <c r="V25" s="1574" t="s">
        <v>1081</v>
      </c>
      <c r="X25" s="1581"/>
      <c r="Y25" s="1574" t="s">
        <v>1082</v>
      </c>
      <c r="Z25" s="1596"/>
      <c r="AA25" s="1610">
        <v>723.11192000000005</v>
      </c>
      <c r="AB25" s="376">
        <v>686.09284000000014</v>
      </c>
      <c r="AC25" s="376">
        <v>724.43920000000003</v>
      </c>
      <c r="AD25" s="376">
        <v>787.07986000000017</v>
      </c>
      <c r="AE25" s="376">
        <v>815.11442</v>
      </c>
      <c r="AF25" s="376">
        <v>826.19326000000012</v>
      </c>
      <c r="AG25" s="376">
        <v>843.03524000000004</v>
      </c>
      <c r="AH25" s="376">
        <v>846.76798000000008</v>
      </c>
      <c r="AI25" s="376">
        <v>851.09010000000023</v>
      </c>
      <c r="AJ25" s="376">
        <v>850.20441397260277</v>
      </c>
      <c r="AK25" s="376">
        <v>839.52058</v>
      </c>
      <c r="AL25" s="376">
        <v>832.73284000000001</v>
      </c>
      <c r="AM25" s="376">
        <v>854.72131999999999</v>
      </c>
      <c r="AN25" s="376">
        <v>831.72609999999986</v>
      </c>
      <c r="AO25" s="376">
        <v>878.32284000000004</v>
      </c>
      <c r="AP25" s="376">
        <v>867.51992696629213</v>
      </c>
      <c r="AQ25" s="376">
        <v>881.57695351520454</v>
      </c>
      <c r="AR25" s="376">
        <v>875.19234440796345</v>
      </c>
      <c r="AS25" s="376">
        <v>872.89006702855067</v>
      </c>
      <c r="AT25" s="376">
        <v>863.45253479584005</v>
      </c>
      <c r="AU25" s="376">
        <v>825.2225448711165</v>
      </c>
      <c r="AV25" s="376">
        <v>832.65384285537277</v>
      </c>
      <c r="AW25" s="376">
        <v>854.15135590591001</v>
      </c>
      <c r="AX25" s="376">
        <v>855.69886357335884</v>
      </c>
      <c r="AY25" s="376">
        <v>854.20260810315494</v>
      </c>
      <c r="AZ25" s="376">
        <v>837.19107974961639</v>
      </c>
      <c r="BA25" s="376">
        <v>816.62823386815751</v>
      </c>
      <c r="BB25" s="376">
        <v>828.8734468457576</v>
      </c>
      <c r="BC25" s="376">
        <v>842.68881936849891</v>
      </c>
      <c r="BD25" s="376">
        <v>844.43199786608659</v>
      </c>
      <c r="BE25" s="376">
        <v>812.12559441417875</v>
      </c>
      <c r="BF25" s="376">
        <v>813.49646553754178</v>
      </c>
      <c r="BG25" s="1611">
        <v>816.10715196069827</v>
      </c>
      <c r="BH25" s="367"/>
    </row>
    <row r="26" spans="21:65" ht="17.100000000000001" customHeight="1">
      <c r="U26" s="1583"/>
      <c r="V26" s="1574" t="s">
        <v>1083</v>
      </c>
      <c r="X26" s="1581"/>
      <c r="Y26" s="1574" t="s">
        <v>1084</v>
      </c>
      <c r="Z26" s="1596"/>
      <c r="AA26" s="1610">
        <v>8361.5349999999999</v>
      </c>
      <c r="AB26" s="376">
        <v>9345.244999999999</v>
      </c>
      <c r="AC26" s="376">
        <v>10328.954999999998</v>
      </c>
      <c r="AD26" s="376">
        <v>10328.954999999998</v>
      </c>
      <c r="AE26" s="376">
        <v>9837.0999999999985</v>
      </c>
      <c r="AF26" s="376">
        <v>10820.81</v>
      </c>
      <c r="AG26" s="376">
        <v>11580.800000000001</v>
      </c>
      <c r="AH26" s="376">
        <v>10285.01</v>
      </c>
      <c r="AI26" s="376">
        <v>9093.3250000000007</v>
      </c>
      <c r="AJ26" s="376">
        <v>5006.1578033472815</v>
      </c>
      <c r="AK26" s="376">
        <v>2999.0228033472795</v>
      </c>
      <c r="AL26" s="376">
        <v>2188.7162552301261</v>
      </c>
      <c r="AM26" s="376">
        <v>1666.8304184100421</v>
      </c>
      <c r="AN26" s="376">
        <v>1422.2357322175728</v>
      </c>
      <c r="AO26" s="376">
        <v>1236.8148326359824</v>
      </c>
      <c r="AP26" s="376">
        <v>956.40673640167347</v>
      </c>
      <c r="AQ26" s="376">
        <v>1043.1578221757336</v>
      </c>
      <c r="AR26" s="376">
        <v>932.34920135983498</v>
      </c>
      <c r="AS26" s="376">
        <v>896.18429916318098</v>
      </c>
      <c r="AT26" s="376">
        <v>773.63376569037712</v>
      </c>
      <c r="AU26" s="376">
        <v>705.69526569037703</v>
      </c>
      <c r="AV26" s="376">
        <v>774.76176569037648</v>
      </c>
      <c r="AW26" s="376">
        <v>778.07526569037736</v>
      </c>
      <c r="AX26" s="376">
        <v>699.04476569037672</v>
      </c>
      <c r="AY26" s="376">
        <v>654.230265690377</v>
      </c>
      <c r="AZ26" s="376">
        <v>685.69676569037642</v>
      </c>
      <c r="BA26" s="376">
        <v>675.4977656903767</v>
      </c>
      <c r="BB26" s="376">
        <v>638.97876569037646</v>
      </c>
      <c r="BC26" s="376">
        <v>589.62876569037655</v>
      </c>
      <c r="BD26" s="376">
        <v>590.33376569037603</v>
      </c>
      <c r="BE26" s="376">
        <v>588.82976569037635</v>
      </c>
      <c r="BF26" s="376">
        <v>615.78426569037686</v>
      </c>
      <c r="BG26" s="1611">
        <v>580.98076569037642</v>
      </c>
      <c r="BH26" s="367"/>
    </row>
    <row r="27" spans="21:65" ht="17.100000000000001" customHeight="1">
      <c r="U27" s="1583"/>
      <c r="V27" s="1574" t="s">
        <v>1075</v>
      </c>
      <c r="X27" s="1581"/>
      <c r="Y27" s="1574" t="s">
        <v>1076</v>
      </c>
      <c r="Z27" s="1597"/>
      <c r="AA27" s="1614">
        <v>151.04182413706224</v>
      </c>
      <c r="AB27" s="385">
        <v>130.31872008062484</v>
      </c>
      <c r="AC27" s="385">
        <v>110.30612244897961</v>
      </c>
      <c r="AD27" s="385">
        <v>115.842151675485</v>
      </c>
      <c r="AE27" s="385">
        <v>112.52645502645503</v>
      </c>
      <c r="AF27" s="385">
        <v>117.5</v>
      </c>
      <c r="AG27" s="385">
        <v>141</v>
      </c>
      <c r="AH27" s="385">
        <v>188</v>
      </c>
      <c r="AI27" s="385">
        <v>399.5</v>
      </c>
      <c r="AJ27" s="385">
        <v>634.5</v>
      </c>
      <c r="AK27" s="385">
        <v>1010.5</v>
      </c>
      <c r="AL27" s="385">
        <v>1128</v>
      </c>
      <c r="AM27" s="385">
        <v>1104.5</v>
      </c>
      <c r="AN27" s="385">
        <v>1106.6899246861926</v>
      </c>
      <c r="AO27" s="385">
        <v>1092.4265062761508</v>
      </c>
      <c r="AP27" s="385">
        <v>1137.9417782426776</v>
      </c>
      <c r="AQ27" s="385">
        <v>1072.8231799163179</v>
      </c>
      <c r="AR27" s="385">
        <v>1071.1103347280336</v>
      </c>
      <c r="AS27" s="385">
        <v>641.54999999999995</v>
      </c>
      <c r="AT27" s="385">
        <v>235</v>
      </c>
      <c r="AU27" s="385">
        <v>302.75049999999999</v>
      </c>
      <c r="AV27" s="385">
        <v>188</v>
      </c>
      <c r="AW27" s="385">
        <v>188</v>
      </c>
      <c r="AX27" s="385">
        <v>164.5</v>
      </c>
      <c r="AY27" s="385">
        <v>188</v>
      </c>
      <c r="AZ27" s="385">
        <v>235</v>
      </c>
      <c r="BA27" s="385">
        <v>324.3</v>
      </c>
      <c r="BB27" s="385">
        <v>253.80000000000004</v>
      </c>
      <c r="BC27" s="385">
        <v>282</v>
      </c>
      <c r="BD27" s="385">
        <v>258.5</v>
      </c>
      <c r="BE27" s="385">
        <v>305.5</v>
      </c>
      <c r="BF27" s="385">
        <v>329</v>
      </c>
      <c r="BG27" s="1615">
        <v>282</v>
      </c>
      <c r="BH27" s="367"/>
    </row>
    <row r="28" spans="21:65" ht="17.100000000000001" customHeight="1">
      <c r="U28" s="1583"/>
      <c r="V28" s="1574" t="s">
        <v>1069</v>
      </c>
      <c r="X28" s="1581"/>
      <c r="Y28" s="1574" t="s">
        <v>1089</v>
      </c>
      <c r="Z28" s="1597"/>
      <c r="AA28" s="1614">
        <v>837.74178123182014</v>
      </c>
      <c r="AB28" s="385">
        <v>936.29963784732854</v>
      </c>
      <c r="AC28" s="385">
        <v>1034.8574944628367</v>
      </c>
      <c r="AD28" s="385">
        <v>1034.8574944628367</v>
      </c>
      <c r="AE28" s="385">
        <v>985.57856615508251</v>
      </c>
      <c r="AF28" s="385">
        <v>1084.1364227705908</v>
      </c>
      <c r="AG28" s="385">
        <v>1155.5704908741752</v>
      </c>
      <c r="AH28" s="385">
        <v>1397.679268790889</v>
      </c>
      <c r="AI28" s="385">
        <v>1399.4515471790678</v>
      </c>
      <c r="AJ28" s="385">
        <v>1431.5039345825987</v>
      </c>
      <c r="AK28" s="385">
        <v>1591.7307709231741</v>
      </c>
      <c r="AL28" s="385">
        <v>1159.3725098539624</v>
      </c>
      <c r="AM28" s="385">
        <v>1189.4211032908038</v>
      </c>
      <c r="AN28" s="385">
        <v>1196.4785513696279</v>
      </c>
      <c r="AO28" s="385">
        <v>1317.6534413861416</v>
      </c>
      <c r="AP28" s="385">
        <v>1173.6683887829433</v>
      </c>
      <c r="AQ28" s="385">
        <v>988.42973847521603</v>
      </c>
      <c r="AR28" s="385">
        <v>921.84592812841527</v>
      </c>
      <c r="AS28" s="385">
        <v>723.06248110053616</v>
      </c>
      <c r="AT28" s="385">
        <v>442.45577181583582</v>
      </c>
      <c r="AU28" s="385">
        <v>473.24321052506878</v>
      </c>
      <c r="AV28" s="385">
        <v>396.03391491838369</v>
      </c>
      <c r="AW28" s="385">
        <v>358.24980751810847</v>
      </c>
      <c r="AX28" s="385">
        <v>355.958967823254</v>
      </c>
      <c r="AY28" s="385">
        <v>331.19565405780583</v>
      </c>
      <c r="AZ28" s="385">
        <v>356.72637996722534</v>
      </c>
      <c r="BA28" s="385">
        <v>377.73121257961429</v>
      </c>
      <c r="BB28" s="385">
        <v>392.58727938516984</v>
      </c>
      <c r="BC28" s="385">
        <v>338.8082402984399</v>
      </c>
      <c r="BD28" s="385">
        <v>315.72809744344374</v>
      </c>
      <c r="BE28" s="385">
        <v>343.06689238151517</v>
      </c>
      <c r="BF28" s="385">
        <v>300.24819351266302</v>
      </c>
      <c r="BG28" s="1615">
        <v>299.05235513444865</v>
      </c>
      <c r="BH28" s="367"/>
    </row>
    <row r="29" spans="21:65" ht="17.100000000000001" customHeight="1">
      <c r="U29" s="1583"/>
      <c r="V29" s="1574" t="s">
        <v>1070</v>
      </c>
      <c r="X29" s="1583"/>
      <c r="Y29" s="1574" t="s">
        <v>318</v>
      </c>
      <c r="Z29" s="1597"/>
      <c r="AA29" s="1614">
        <v>112.98368454545454</v>
      </c>
      <c r="AB29" s="385">
        <v>126.27588272727272</v>
      </c>
      <c r="AC29" s="385">
        <v>139.5680809090909</v>
      </c>
      <c r="AD29" s="385">
        <v>139.5680809090909</v>
      </c>
      <c r="AE29" s="385">
        <v>132.92198181818182</v>
      </c>
      <c r="AF29" s="385">
        <v>146.21418</v>
      </c>
      <c r="AG29" s="385">
        <v>424.8612</v>
      </c>
      <c r="AH29" s="385">
        <v>552.10383000000013</v>
      </c>
      <c r="AI29" s="385">
        <v>668.34422999999992</v>
      </c>
      <c r="AJ29" s="385">
        <v>894.88103399999989</v>
      </c>
      <c r="AK29" s="385">
        <v>904.17519000000004</v>
      </c>
      <c r="AL29" s="385">
        <v>849.31631999999979</v>
      </c>
      <c r="AM29" s="385">
        <v>930.387654</v>
      </c>
      <c r="AN29" s="385">
        <v>880.33956299999988</v>
      </c>
      <c r="AO29" s="385">
        <v>876.20769900000005</v>
      </c>
      <c r="AP29" s="385">
        <v>733.61397599999998</v>
      </c>
      <c r="AQ29" s="385">
        <v>590.00927876999981</v>
      </c>
      <c r="AR29" s="385">
        <v>376.7316545812501</v>
      </c>
      <c r="AS29" s="385">
        <v>305.01088142064322</v>
      </c>
      <c r="AT29" s="385">
        <v>205.51157654902909</v>
      </c>
      <c r="AU29" s="385">
        <v>277.13056499999993</v>
      </c>
      <c r="AV29" s="385">
        <v>203.99779044000005</v>
      </c>
      <c r="AW29" s="385">
        <v>177.32992041</v>
      </c>
      <c r="AX29" s="385">
        <v>175.05867689999997</v>
      </c>
      <c r="AY29" s="385">
        <v>196.93670220000001</v>
      </c>
      <c r="AZ29" s="385">
        <v>197.12642193000008</v>
      </c>
      <c r="BA29" s="385">
        <v>161.40563892642501</v>
      </c>
      <c r="BB29" s="385">
        <v>167.65698694500006</v>
      </c>
      <c r="BC29" s="385">
        <v>172.03655340000012</v>
      </c>
      <c r="BD29" s="385">
        <v>151.66972521</v>
      </c>
      <c r="BE29" s="385">
        <v>143.04070287000033</v>
      </c>
      <c r="BF29" s="385">
        <v>132.60034800000003</v>
      </c>
      <c r="BG29" s="1615">
        <v>124.07647499126981</v>
      </c>
      <c r="BH29" s="367"/>
    </row>
    <row r="30" spans="21:65" ht="17.100000000000001" customHeight="1">
      <c r="U30" s="1584"/>
      <c r="V30" s="1574" t="s">
        <v>1087</v>
      </c>
      <c r="X30" s="1584"/>
      <c r="Y30" s="1574" t="s">
        <v>602</v>
      </c>
      <c r="Z30" s="1596"/>
      <c r="AA30" s="1610">
        <v>3577.3409090909086</v>
      </c>
      <c r="AB30" s="376">
        <v>3998.2045454545464</v>
      </c>
      <c r="AC30" s="376">
        <v>4419.0681818181829</v>
      </c>
      <c r="AD30" s="376">
        <v>4419.0681818181829</v>
      </c>
      <c r="AE30" s="376">
        <v>4208.6363636363631</v>
      </c>
      <c r="AF30" s="376">
        <v>4629.5</v>
      </c>
      <c r="AG30" s="376">
        <v>4112.5</v>
      </c>
      <c r="AH30" s="376">
        <v>2538</v>
      </c>
      <c r="AI30" s="376">
        <v>2068</v>
      </c>
      <c r="AJ30" s="376">
        <v>1504</v>
      </c>
      <c r="AK30" s="376">
        <v>846</v>
      </c>
      <c r="AL30" s="376">
        <v>775.5</v>
      </c>
      <c r="AM30" s="376">
        <v>846</v>
      </c>
      <c r="AN30" s="376">
        <v>799</v>
      </c>
      <c r="AO30" s="376">
        <v>752</v>
      </c>
      <c r="AP30" s="376">
        <v>958.79999999999984</v>
      </c>
      <c r="AQ30" s="376">
        <v>1343.4949999999999</v>
      </c>
      <c r="AR30" s="376">
        <v>1178.7599999999998</v>
      </c>
      <c r="AS30" s="376">
        <v>1266.6500000000003</v>
      </c>
      <c r="AT30" s="376">
        <v>239.69999999999996</v>
      </c>
      <c r="AU30" s="376">
        <v>195.05000000000007</v>
      </c>
      <c r="AV30" s="376">
        <v>136.30000000000004</v>
      </c>
      <c r="AW30" s="376">
        <v>126.90000000000003</v>
      </c>
      <c r="AX30" s="377">
        <v>95.644999999999982</v>
      </c>
      <c r="AY30" s="377">
        <v>63.450000000000017</v>
      </c>
      <c r="AZ30" s="377">
        <v>54.049999999999983</v>
      </c>
      <c r="BA30" s="377">
        <v>51.700000000000017</v>
      </c>
      <c r="BB30" s="377">
        <v>41.947499215602875</v>
      </c>
      <c r="BC30" s="377">
        <v>46.952999904751785</v>
      </c>
      <c r="BD30" s="377">
        <v>41.383500173687935</v>
      </c>
      <c r="BE30" s="377">
        <v>53.627000123262405</v>
      </c>
      <c r="BF30" s="377">
        <v>47.023499999999999</v>
      </c>
      <c r="BG30" s="1620">
        <v>33.736599999999989</v>
      </c>
      <c r="BH30" s="367"/>
    </row>
    <row r="31" spans="21:65" ht="17.100000000000001" customHeight="1">
      <c r="U31" s="1585" t="s">
        <v>603</v>
      </c>
      <c r="V31" s="1586"/>
      <c r="X31" s="1585" t="s">
        <v>603</v>
      </c>
      <c r="Y31" s="1586"/>
      <c r="Z31" s="1601"/>
      <c r="AA31" s="1621">
        <f>SUM(AA32:AA34)</f>
        <v>27.969977540117149</v>
      </c>
      <c r="AB31" s="397">
        <f>SUM(AB32:AB34)</f>
        <v>27.969977540117149</v>
      </c>
      <c r="AC31" s="397">
        <f>SUM(AC32:AC34)</f>
        <v>27.969977540117149</v>
      </c>
      <c r="AD31" s="397">
        <f t="shared" ref="AD31:BA31" si="4">SUM(AD32:AD34)</f>
        <v>37.293303386822863</v>
      </c>
      <c r="AE31" s="397">
        <f t="shared" si="4"/>
        <v>65.263280926939998</v>
      </c>
      <c r="AF31" s="397">
        <f t="shared" si="4"/>
        <v>172.4815281640557</v>
      </c>
      <c r="AG31" s="397">
        <f t="shared" si="4"/>
        <v>164.42540966801653</v>
      </c>
      <c r="AH31" s="397">
        <f t="shared" si="4"/>
        <v>148.48545405226307</v>
      </c>
      <c r="AI31" s="397">
        <f t="shared" si="4"/>
        <v>164.99213307839256</v>
      </c>
      <c r="AJ31" s="397">
        <f t="shared" si="4"/>
        <v>275.30148878025642</v>
      </c>
      <c r="AK31" s="397">
        <f t="shared" si="4"/>
        <v>258.17810110127044</v>
      </c>
      <c r="AL31" s="397">
        <f t="shared" si="4"/>
        <v>264.98538343032186</v>
      </c>
      <c r="AM31" s="397">
        <f t="shared" si="4"/>
        <v>332.1376011609118</v>
      </c>
      <c r="AN31" s="397">
        <f t="shared" si="4"/>
        <v>377.28584676483075</v>
      </c>
      <c r="AO31" s="397">
        <f t="shared" si="4"/>
        <v>437.96230017126317</v>
      </c>
      <c r="AP31" s="397">
        <f t="shared" si="4"/>
        <v>1362.55496717186</v>
      </c>
      <c r="AQ31" s="397">
        <f t="shared" si="4"/>
        <v>1293.6141739175309</v>
      </c>
      <c r="AR31" s="397">
        <f t="shared" si="4"/>
        <v>1462.3679972000032</v>
      </c>
      <c r="AS31" s="397">
        <f t="shared" si="4"/>
        <v>1365.0464767653943</v>
      </c>
      <c r="AT31" s="397">
        <f t="shared" si="4"/>
        <v>1250.504053956726</v>
      </c>
      <c r="AU31" s="397">
        <f t="shared" si="4"/>
        <v>1423.4198929407041</v>
      </c>
      <c r="AV31" s="397">
        <f t="shared" si="4"/>
        <v>1668.8751465895884</v>
      </c>
      <c r="AW31" s="397">
        <f t="shared" si="4"/>
        <v>1398.5930038727408</v>
      </c>
      <c r="AX31" s="397">
        <f t="shared" si="4"/>
        <v>1504.2852535213401</v>
      </c>
      <c r="AY31" s="397">
        <f t="shared" si="4"/>
        <v>1041.8021794246881</v>
      </c>
      <c r="AZ31" s="397">
        <f t="shared" si="4"/>
        <v>524.43295489889135</v>
      </c>
      <c r="BA31" s="397">
        <f t="shared" si="4"/>
        <v>581.52760842465796</v>
      </c>
      <c r="BB31" s="397">
        <f t="shared" ref="BB31:BG31" si="5">SUM(BB32:BB34)</f>
        <v>406.84616542731004</v>
      </c>
      <c r="BC31" s="397">
        <f t="shared" si="5"/>
        <v>276.06154339246029</v>
      </c>
      <c r="BD31" s="397">
        <f t="shared" si="5"/>
        <v>256.83207867112117</v>
      </c>
      <c r="BE31" s="397">
        <f t="shared" si="5"/>
        <v>292.79076448579787</v>
      </c>
      <c r="BF31" s="397">
        <f t="shared" si="5"/>
        <v>331.52627938079831</v>
      </c>
      <c r="BG31" s="1622">
        <f t="shared" si="5"/>
        <v>336.30302931050926</v>
      </c>
      <c r="BH31" s="367"/>
    </row>
    <row r="32" spans="21:65" ht="17.100000000000001" customHeight="1">
      <c r="U32" s="1585"/>
      <c r="V32" s="1575" t="s">
        <v>1069</v>
      </c>
      <c r="X32" s="1585"/>
      <c r="Y32" s="1575" t="s">
        <v>1090</v>
      </c>
      <c r="Z32" s="1602"/>
      <c r="AA32" s="1623">
        <v>22.989261750171202</v>
      </c>
      <c r="AB32" s="377">
        <v>22.989261750171202</v>
      </c>
      <c r="AC32" s="377">
        <v>22.989261750171202</v>
      </c>
      <c r="AD32" s="377">
        <v>30.652349000228266</v>
      </c>
      <c r="AE32" s="377">
        <v>53.641610750399465</v>
      </c>
      <c r="AF32" s="376">
        <v>141.7671141260557</v>
      </c>
      <c r="AG32" s="376">
        <v>142.32791701686654</v>
      </c>
      <c r="AH32" s="376">
        <v>104.70648775091304</v>
      </c>
      <c r="AI32" s="376">
        <v>99.99600031039256</v>
      </c>
      <c r="AJ32" s="376">
        <v>178.24607124390644</v>
      </c>
      <c r="AK32" s="376">
        <v>83.865233683770441</v>
      </c>
      <c r="AL32" s="376">
        <v>98.758917130721855</v>
      </c>
      <c r="AM32" s="376">
        <v>140.28847971091173</v>
      </c>
      <c r="AN32" s="376">
        <v>109.79655056483071</v>
      </c>
      <c r="AO32" s="376">
        <v>152.92972752126303</v>
      </c>
      <c r="AP32" s="376">
        <v>135.66622017186</v>
      </c>
      <c r="AQ32" s="376">
        <v>162.7260102325306</v>
      </c>
      <c r="AR32" s="376">
        <v>206.53403772875353</v>
      </c>
      <c r="AS32" s="376">
        <v>191.47972337469679</v>
      </c>
      <c r="AT32" s="376">
        <v>153.43543883959222</v>
      </c>
      <c r="AU32" s="376">
        <v>160.64766280345441</v>
      </c>
      <c r="AV32" s="376">
        <v>147.27818619208801</v>
      </c>
      <c r="AW32" s="376">
        <v>149.13918233024128</v>
      </c>
      <c r="AX32" s="376">
        <v>93.231493814840519</v>
      </c>
      <c r="AY32" s="376">
        <v>114.31320015118835</v>
      </c>
      <c r="AZ32" s="376">
        <v>125.32379467149131</v>
      </c>
      <c r="BA32" s="376">
        <v>159.05868679199526</v>
      </c>
      <c r="BB32" s="376">
        <v>167.1863188279585</v>
      </c>
      <c r="BC32" s="376">
        <v>202.02170344512189</v>
      </c>
      <c r="BD32" s="376">
        <v>221.31199124664272</v>
      </c>
      <c r="BE32" s="376">
        <v>260.87522458746793</v>
      </c>
      <c r="BF32" s="376">
        <v>291.45397950829829</v>
      </c>
      <c r="BG32" s="1611">
        <v>303.13038262675923</v>
      </c>
      <c r="BH32" s="367"/>
    </row>
    <row r="33" spans="2:66" ht="17.100000000000001" customHeight="1">
      <c r="U33" s="1585"/>
      <c r="V33" s="1575" t="s">
        <v>1088</v>
      </c>
      <c r="X33" s="1585"/>
      <c r="Y33" s="1575" t="s">
        <v>604</v>
      </c>
      <c r="Z33" s="1602"/>
      <c r="AA33" s="1623">
        <v>2.6108108108108103</v>
      </c>
      <c r="AB33" s="377">
        <v>2.6108108108108103</v>
      </c>
      <c r="AC33" s="377">
        <v>2.6108108108108103</v>
      </c>
      <c r="AD33" s="377">
        <v>3.4810810810810806</v>
      </c>
      <c r="AE33" s="377">
        <v>6.0918918918918923</v>
      </c>
      <c r="AF33" s="377">
        <v>16.100000000000001</v>
      </c>
      <c r="AG33" s="377">
        <v>16.100000000000001</v>
      </c>
      <c r="AH33" s="377">
        <v>16.100000000000001</v>
      </c>
      <c r="AI33" s="377">
        <v>32.200000000000003</v>
      </c>
      <c r="AJ33" s="377">
        <v>48.29999999999999</v>
      </c>
      <c r="AK33" s="376">
        <v>112.7</v>
      </c>
      <c r="AL33" s="376">
        <v>112.7</v>
      </c>
      <c r="AM33" s="376">
        <v>144.90000000000003</v>
      </c>
      <c r="AN33" s="376">
        <v>128.80000000000001</v>
      </c>
      <c r="AO33" s="376">
        <v>130.41</v>
      </c>
      <c r="AP33" s="376">
        <v>1160.81</v>
      </c>
      <c r="AQ33" s="376">
        <v>1051.3300000000002</v>
      </c>
      <c r="AR33" s="376">
        <v>1149.5399999999995</v>
      </c>
      <c r="AS33" s="376">
        <v>1144.71</v>
      </c>
      <c r="AT33" s="376">
        <v>1075.4800000000002</v>
      </c>
      <c r="AU33" s="376">
        <v>1238.0899999999995</v>
      </c>
      <c r="AV33" s="376">
        <v>1498.9100000000003</v>
      </c>
      <c r="AW33" s="376">
        <v>1230.0399999999995</v>
      </c>
      <c r="AX33" s="376">
        <v>1391.0399999999995</v>
      </c>
      <c r="AY33" s="376">
        <v>902.97493999999983</v>
      </c>
      <c r="AZ33" s="376">
        <v>378.35</v>
      </c>
      <c r="BA33" s="376">
        <v>404.11000614166261</v>
      </c>
      <c r="BB33" s="376">
        <v>219.12100406885148</v>
      </c>
      <c r="BC33" s="377">
        <v>54.256999596953392</v>
      </c>
      <c r="BD33" s="377">
        <v>18.031999596953387</v>
      </c>
      <c r="BE33" s="377">
        <v>14.143366818130016</v>
      </c>
      <c r="BF33" s="377">
        <v>22.356459999999998</v>
      </c>
      <c r="BG33" s="1620">
        <v>19.158999999999999</v>
      </c>
      <c r="BH33" s="367"/>
    </row>
    <row r="34" spans="2:66" ht="17.100000000000001" customHeight="1" thickBot="1">
      <c r="U34" s="1585"/>
      <c r="V34" s="1587" t="s">
        <v>1070</v>
      </c>
      <c r="X34" s="1585"/>
      <c r="Y34" s="1587" t="s">
        <v>318</v>
      </c>
      <c r="Z34" s="1603"/>
      <c r="AA34" s="1624">
        <v>2.3699049791351356</v>
      </c>
      <c r="AB34" s="399">
        <v>2.3699049791351356</v>
      </c>
      <c r="AC34" s="399">
        <v>2.3699049791351356</v>
      </c>
      <c r="AD34" s="399">
        <v>3.1598733055135138</v>
      </c>
      <c r="AE34" s="399">
        <v>5.529778284648649</v>
      </c>
      <c r="AF34" s="399">
        <v>14.614414038000003</v>
      </c>
      <c r="AG34" s="399">
        <v>5.9974926511500035</v>
      </c>
      <c r="AH34" s="399">
        <v>27.67896630135002</v>
      </c>
      <c r="AI34" s="399">
        <v>32.796132768000021</v>
      </c>
      <c r="AJ34" s="399">
        <v>48.755417536350002</v>
      </c>
      <c r="AK34" s="399">
        <v>61.612867417500027</v>
      </c>
      <c r="AL34" s="399">
        <v>53.526466299599996</v>
      </c>
      <c r="AM34" s="399">
        <v>46.949121450000014</v>
      </c>
      <c r="AN34" s="400">
        <v>138.68929620000003</v>
      </c>
      <c r="AO34" s="400">
        <v>154.62257265000011</v>
      </c>
      <c r="AP34" s="399">
        <v>66.078747000000106</v>
      </c>
      <c r="AQ34" s="399">
        <v>79.558163685000125</v>
      </c>
      <c r="AR34" s="400">
        <v>106.29395947125026</v>
      </c>
      <c r="AS34" s="399">
        <v>28.856753390697659</v>
      </c>
      <c r="AT34" s="399">
        <v>21.588615117133394</v>
      </c>
      <c r="AU34" s="399">
        <v>24.682230137250038</v>
      </c>
      <c r="AV34" s="399">
        <v>22.686960397500034</v>
      </c>
      <c r="AW34" s="399">
        <v>19.413821542500028</v>
      </c>
      <c r="AX34" s="399">
        <v>20.013759706500032</v>
      </c>
      <c r="AY34" s="399">
        <v>24.514039273500043</v>
      </c>
      <c r="AZ34" s="399">
        <v>20.759160227400034</v>
      </c>
      <c r="BA34" s="399">
        <v>18.358915491000033</v>
      </c>
      <c r="BB34" s="399">
        <v>20.538842530500037</v>
      </c>
      <c r="BC34" s="399">
        <v>19.782840350385026</v>
      </c>
      <c r="BD34" s="399">
        <v>17.488087827525028</v>
      </c>
      <c r="BE34" s="399">
        <v>17.772173080199934</v>
      </c>
      <c r="BF34" s="399">
        <v>17.715839872500034</v>
      </c>
      <c r="BG34" s="1625">
        <v>14.013646683750023</v>
      </c>
      <c r="BH34" s="367"/>
    </row>
    <row r="35" spans="2:66" ht="17.100000000000001" customHeight="1" thickTop="1" thickBot="1">
      <c r="B35" s="28" t="s">
        <v>17</v>
      </c>
      <c r="U35" s="1588" t="s">
        <v>25</v>
      </c>
      <c r="V35" s="1589"/>
      <c r="X35" s="1588" t="s">
        <v>320</v>
      </c>
      <c r="Y35" s="1589"/>
      <c r="Z35" s="1604"/>
      <c r="AA35" s="1626">
        <f t="shared" ref="AA35:BD35" si="6">AA5+AA17+AA24+AA31</f>
        <v>33364.366226122023</v>
      </c>
      <c r="AB35" s="1627">
        <f t="shared" si="6"/>
        <v>36886.31428424309</v>
      </c>
      <c r="AC35" s="1627">
        <f t="shared" si="6"/>
        <v>38868.018097454384</v>
      </c>
      <c r="AD35" s="1627">
        <f t="shared" si="6"/>
        <v>42384.493388808012</v>
      </c>
      <c r="AE35" s="1627">
        <f t="shared" si="6"/>
        <v>46519.343501901196</v>
      </c>
      <c r="AF35" s="1627">
        <f t="shared" si="6"/>
        <v>55568.072439753589</v>
      </c>
      <c r="AG35" s="1627">
        <f t="shared" si="6"/>
        <v>56266.732449414652</v>
      </c>
      <c r="AH35" s="1627">
        <f t="shared" si="6"/>
        <v>55252.992211762969</v>
      </c>
      <c r="AI35" s="1627">
        <f t="shared" si="6"/>
        <v>50196.779947426643</v>
      </c>
      <c r="AJ35" s="1627">
        <f t="shared" si="6"/>
        <v>43446.955629496719</v>
      </c>
      <c r="AK35" s="1627">
        <f t="shared" si="6"/>
        <v>38773.635990371578</v>
      </c>
      <c r="AL35" s="1627">
        <f t="shared" si="6"/>
        <v>32908.434280699817</v>
      </c>
      <c r="AM35" s="1627">
        <f t="shared" si="6"/>
        <v>29508.849557113412</v>
      </c>
      <c r="AN35" s="1627">
        <f t="shared" si="6"/>
        <v>29060.161206248613</v>
      </c>
      <c r="AO35" s="1627">
        <f t="shared" si="6"/>
        <v>26358.813586525324</v>
      </c>
      <c r="AP35" s="1627">
        <f t="shared" si="6"/>
        <v>26840.81916637886</v>
      </c>
      <c r="AQ35" s="1627">
        <f t="shared" si="6"/>
        <v>28979.313215488641</v>
      </c>
      <c r="AR35" s="1627">
        <f t="shared" si="6"/>
        <v>29642.958110464198</v>
      </c>
      <c r="AS35" s="1627">
        <f t="shared" si="6"/>
        <v>29306.469151285582</v>
      </c>
      <c r="AT35" s="1627">
        <f t="shared" si="6"/>
        <v>27346.674860092789</v>
      </c>
      <c r="AU35" s="1627">
        <f t="shared" si="6"/>
        <v>30009.388496840209</v>
      </c>
      <c r="AV35" s="1627">
        <f t="shared" si="6"/>
        <v>32225.973760506255</v>
      </c>
      <c r="AW35" s="1627">
        <f t="shared" si="6"/>
        <v>34735.245724128479</v>
      </c>
      <c r="AX35" s="1627">
        <f t="shared" si="6"/>
        <v>37171.490856229728</v>
      </c>
      <c r="AY35" s="1627">
        <f t="shared" si="6"/>
        <v>40239.384795065671</v>
      </c>
      <c r="AZ35" s="1627">
        <f t="shared" si="6"/>
        <v>43028.861616280366</v>
      </c>
      <c r="BA35" s="1627">
        <f t="shared" si="6"/>
        <v>45549.738899119904</v>
      </c>
      <c r="BB35" s="1627">
        <f t="shared" si="6"/>
        <v>46875.501358110909</v>
      </c>
      <c r="BC35" s="1627">
        <f t="shared" si="6"/>
        <v>48084.385170159701</v>
      </c>
      <c r="BD35" s="1627">
        <f t="shared" si="6"/>
        <v>50081.827490205498</v>
      </c>
      <c r="BE35" s="1627">
        <f>BE5+BE17+BE24+BE31</f>
        <v>51896.797329451263</v>
      </c>
      <c r="BF35" s="1627">
        <f>BF5+BF17+BF24+BF31</f>
        <v>52370.68975131146</v>
      </c>
      <c r="BG35" s="1628">
        <f>BG5+BG17+BG24+BG31</f>
        <v>51657.388564255576</v>
      </c>
      <c r="BH35" s="367"/>
      <c r="BL35" s="368"/>
      <c r="BM35" s="368"/>
      <c r="BN35" s="368"/>
    </row>
    <row r="36" spans="2:66" s="32" customFormat="1" ht="17.100000000000001" customHeight="1">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c r="AW36" s="367"/>
      <c r="AX36" s="367"/>
      <c r="AY36" s="367"/>
      <c r="AZ36" s="367"/>
      <c r="BA36" s="367"/>
      <c r="BB36" s="367"/>
      <c r="BC36" s="367"/>
      <c r="BD36" s="367"/>
      <c r="BE36" s="367"/>
      <c r="BF36" s="367"/>
      <c r="BG36" s="367"/>
      <c r="BH36" s="367"/>
      <c r="BL36" s="402"/>
      <c r="BM36" s="402"/>
      <c r="BN36" s="402"/>
    </row>
    <row r="37" spans="2:66">
      <c r="AF37" s="403"/>
      <c r="BL37" s="404"/>
      <c r="BM37" s="404"/>
      <c r="BN37" s="404"/>
    </row>
    <row r="38" spans="2:66">
      <c r="U38" s="28" t="s">
        <v>68</v>
      </c>
      <c r="X38" s="28" t="s">
        <v>711</v>
      </c>
    </row>
    <row r="39" spans="2:66">
      <c r="U39" s="363"/>
      <c r="V39" s="364"/>
      <c r="X39" s="363"/>
      <c r="Y39" s="364"/>
      <c r="Z39" s="365"/>
      <c r="AA39" s="136">
        <v>1990</v>
      </c>
      <c r="AB39" s="136">
        <f t="shared" ref="AB39:AP39" si="7">AA39+1</f>
        <v>1991</v>
      </c>
      <c r="AC39" s="136">
        <f t="shared" si="7"/>
        <v>1992</v>
      </c>
      <c r="AD39" s="136">
        <f t="shared" si="7"/>
        <v>1993</v>
      </c>
      <c r="AE39" s="136">
        <f t="shared" si="7"/>
        <v>1994</v>
      </c>
      <c r="AF39" s="136">
        <v>1995</v>
      </c>
      <c r="AG39" s="136">
        <f t="shared" si="7"/>
        <v>1996</v>
      </c>
      <c r="AH39" s="136">
        <f t="shared" si="7"/>
        <v>1997</v>
      </c>
      <c r="AI39" s="136">
        <f t="shared" si="7"/>
        <v>1998</v>
      </c>
      <c r="AJ39" s="136">
        <f t="shared" si="7"/>
        <v>1999</v>
      </c>
      <c r="AK39" s="136">
        <f t="shared" si="7"/>
        <v>2000</v>
      </c>
      <c r="AL39" s="136">
        <f t="shared" si="7"/>
        <v>2001</v>
      </c>
      <c r="AM39" s="136">
        <f t="shared" si="7"/>
        <v>2002</v>
      </c>
      <c r="AN39" s="136">
        <f t="shared" si="7"/>
        <v>2003</v>
      </c>
      <c r="AO39" s="136">
        <f t="shared" si="7"/>
        <v>2004</v>
      </c>
      <c r="AP39" s="136">
        <f t="shared" si="7"/>
        <v>2005</v>
      </c>
      <c r="AQ39" s="136">
        <f t="shared" ref="AQ39:AZ39" si="8">AP39+1</f>
        <v>2006</v>
      </c>
      <c r="AR39" s="136">
        <f t="shared" si="8"/>
        <v>2007</v>
      </c>
      <c r="AS39" s="136">
        <f t="shared" si="8"/>
        <v>2008</v>
      </c>
      <c r="AT39" s="136">
        <f t="shared" si="8"/>
        <v>2009</v>
      </c>
      <c r="AU39" s="136">
        <f t="shared" si="8"/>
        <v>2010</v>
      </c>
      <c r="AV39" s="136">
        <f t="shared" si="8"/>
        <v>2011</v>
      </c>
      <c r="AW39" s="136">
        <f t="shared" si="8"/>
        <v>2012</v>
      </c>
      <c r="AX39" s="136">
        <f t="shared" si="8"/>
        <v>2013</v>
      </c>
      <c r="AY39" s="136">
        <f t="shared" si="8"/>
        <v>2014</v>
      </c>
      <c r="AZ39" s="136">
        <f t="shared" si="8"/>
        <v>2015</v>
      </c>
      <c r="BA39" s="136">
        <f t="shared" ref="BA39:BG39" si="9">AZ39+1</f>
        <v>2016</v>
      </c>
      <c r="BB39" s="136">
        <f t="shared" si="9"/>
        <v>2017</v>
      </c>
      <c r="BC39" s="136">
        <f t="shared" si="9"/>
        <v>2018</v>
      </c>
      <c r="BD39" s="136">
        <f t="shared" si="9"/>
        <v>2019</v>
      </c>
      <c r="BE39" s="136">
        <f t="shared" si="9"/>
        <v>2020</v>
      </c>
      <c r="BF39" s="136">
        <f t="shared" si="9"/>
        <v>2021</v>
      </c>
      <c r="BG39" s="136">
        <f t="shared" si="9"/>
        <v>2022</v>
      </c>
      <c r="BH39" s="325"/>
    </row>
    <row r="40" spans="2:66" ht="17.100000000000001" customHeight="1">
      <c r="U40" s="48" t="s">
        <v>15</v>
      </c>
      <c r="V40" s="366"/>
      <c r="X40" s="48" t="s">
        <v>15</v>
      </c>
      <c r="Y40" s="366"/>
      <c r="Z40" s="405"/>
      <c r="AA40" s="406">
        <f t="shared" ref="AA40:BE40" si="10">SUM(AA41:AA51)</f>
        <v>0.99999999999999989</v>
      </c>
      <c r="AB40" s="406">
        <f t="shared" si="10"/>
        <v>1</v>
      </c>
      <c r="AC40" s="406">
        <f t="shared" si="10"/>
        <v>1</v>
      </c>
      <c r="AD40" s="406">
        <f t="shared" si="10"/>
        <v>1</v>
      </c>
      <c r="AE40" s="406">
        <f t="shared" si="10"/>
        <v>1</v>
      </c>
      <c r="AF40" s="406">
        <f t="shared" si="10"/>
        <v>1</v>
      </c>
      <c r="AG40" s="406">
        <f t="shared" si="10"/>
        <v>1</v>
      </c>
      <c r="AH40" s="406">
        <f t="shared" si="10"/>
        <v>1</v>
      </c>
      <c r="AI40" s="406">
        <f t="shared" si="10"/>
        <v>1</v>
      </c>
      <c r="AJ40" s="406">
        <f t="shared" si="10"/>
        <v>1.0000000000000002</v>
      </c>
      <c r="AK40" s="406">
        <f t="shared" si="10"/>
        <v>1.0000000000000002</v>
      </c>
      <c r="AL40" s="406">
        <f t="shared" si="10"/>
        <v>1</v>
      </c>
      <c r="AM40" s="406">
        <f t="shared" si="10"/>
        <v>0.99999999999999989</v>
      </c>
      <c r="AN40" s="406">
        <f t="shared" si="10"/>
        <v>1.0000000000000002</v>
      </c>
      <c r="AO40" s="406">
        <f t="shared" si="10"/>
        <v>0.99999999999999978</v>
      </c>
      <c r="AP40" s="406">
        <f t="shared" si="10"/>
        <v>0.99999999999999989</v>
      </c>
      <c r="AQ40" s="406">
        <f t="shared" si="10"/>
        <v>1.0000000000000002</v>
      </c>
      <c r="AR40" s="406">
        <f t="shared" si="10"/>
        <v>0.99999999999999989</v>
      </c>
      <c r="AS40" s="406">
        <f t="shared" si="10"/>
        <v>0.99999999999999989</v>
      </c>
      <c r="AT40" s="406">
        <f t="shared" si="10"/>
        <v>1.0000000000000002</v>
      </c>
      <c r="AU40" s="406">
        <f t="shared" si="10"/>
        <v>0.99999999999999989</v>
      </c>
      <c r="AV40" s="406">
        <f t="shared" si="10"/>
        <v>1</v>
      </c>
      <c r="AW40" s="406">
        <f t="shared" si="10"/>
        <v>1</v>
      </c>
      <c r="AX40" s="406">
        <f t="shared" si="10"/>
        <v>0.99999999999999978</v>
      </c>
      <c r="AY40" s="406">
        <f t="shared" si="10"/>
        <v>1.0000000000000004</v>
      </c>
      <c r="AZ40" s="406">
        <f t="shared" si="10"/>
        <v>0.99999999999999978</v>
      </c>
      <c r="BA40" s="406">
        <f t="shared" si="10"/>
        <v>1</v>
      </c>
      <c r="BB40" s="406">
        <f t="shared" si="10"/>
        <v>0.99999999999999989</v>
      </c>
      <c r="BC40" s="406">
        <f t="shared" si="10"/>
        <v>0.99999999999999978</v>
      </c>
      <c r="BD40" s="406">
        <f t="shared" si="10"/>
        <v>1</v>
      </c>
      <c r="BE40" s="406">
        <f t="shared" si="10"/>
        <v>0.99999999999999956</v>
      </c>
      <c r="BF40" s="406">
        <f>SUM(BF41:BF51)</f>
        <v>1</v>
      </c>
      <c r="BG40" s="406">
        <f>SUM(BG41:BG51)</f>
        <v>1.0000000000000002</v>
      </c>
      <c r="BH40" s="407"/>
      <c r="BL40" s="368"/>
    </row>
    <row r="41" spans="2:66" ht="17.100000000000001" customHeight="1">
      <c r="U41" s="79"/>
      <c r="V41" s="313" t="s">
        <v>1061</v>
      </c>
      <c r="X41" s="79"/>
      <c r="Y41" s="313" t="s">
        <v>1062</v>
      </c>
      <c r="Z41" s="408"/>
      <c r="AA41" s="408" t="str">
        <f t="shared" ref="AA41:BD41" si="11">IF(AA6="NO","-",AA6/AA$5)</f>
        <v>-</v>
      </c>
      <c r="AB41" s="408" t="str">
        <f t="shared" si="11"/>
        <v>-</v>
      </c>
      <c r="AC41" s="409">
        <f t="shared" si="11"/>
        <v>2.5391390260036411E-4</v>
      </c>
      <c r="AD41" s="409">
        <f t="shared" si="11"/>
        <v>4.2288926134138637E-3</v>
      </c>
      <c r="AE41" s="409">
        <f t="shared" si="11"/>
        <v>1.8719495278982177E-2</v>
      </c>
      <c r="AF41" s="409">
        <f t="shared" si="11"/>
        <v>3.8985787513693991E-2</v>
      </c>
      <c r="AG41" s="409">
        <f t="shared" si="11"/>
        <v>5.7175689684516459E-2</v>
      </c>
      <c r="AH41" s="409">
        <f t="shared" si="11"/>
        <v>7.5259207495114416E-2</v>
      </c>
      <c r="AI41" s="409">
        <f t="shared" si="11"/>
        <v>9.4364566864590146E-2</v>
      </c>
      <c r="AJ41" s="409">
        <f t="shared" si="11"/>
        <v>0.10892683678153683</v>
      </c>
      <c r="AK41" s="409">
        <f t="shared" si="11"/>
        <v>0.13674218954693818</v>
      </c>
      <c r="AL41" s="409">
        <f t="shared" si="11"/>
        <v>0.19279580903530943</v>
      </c>
      <c r="AM41" s="409">
        <f t="shared" si="11"/>
        <v>0.28354554149698435</v>
      </c>
      <c r="AN41" s="409">
        <f t="shared" si="11"/>
        <v>0.352738499294873</v>
      </c>
      <c r="AO41" s="409">
        <f t="shared" si="11"/>
        <v>0.5691154491640299</v>
      </c>
      <c r="AP41" s="409">
        <f t="shared" si="11"/>
        <v>0.69192056062359142</v>
      </c>
      <c r="AQ41" s="409">
        <f t="shared" si="11"/>
        <v>0.74190211668298578</v>
      </c>
      <c r="AR41" s="409">
        <f t="shared" si="11"/>
        <v>0.80415047044043453</v>
      </c>
      <c r="AS41" s="409">
        <f t="shared" si="11"/>
        <v>0.81369897769403676</v>
      </c>
      <c r="AT41" s="409">
        <f t="shared" si="11"/>
        <v>0.86020883787115909</v>
      </c>
      <c r="AU41" s="409">
        <f t="shared" si="11"/>
        <v>0.87969287327310308</v>
      </c>
      <c r="AV41" s="409">
        <f t="shared" si="11"/>
        <v>0.88860760685305995</v>
      </c>
      <c r="AW41" s="409">
        <f t="shared" si="11"/>
        <v>0.90080057681570802</v>
      </c>
      <c r="AX41" s="409">
        <f t="shared" si="11"/>
        <v>0.90719839349866649</v>
      </c>
      <c r="AY41" s="409">
        <f t="shared" si="11"/>
        <v>0.9129665276886878</v>
      </c>
      <c r="AZ41" s="409">
        <f t="shared" si="11"/>
        <v>0.91749273693912969</v>
      </c>
      <c r="BA41" s="409">
        <f t="shared" si="11"/>
        <v>0.91576088168241088</v>
      </c>
      <c r="BB41" s="409">
        <f t="shared" si="11"/>
        <v>0.91626517251413619</v>
      </c>
      <c r="BC41" s="409">
        <f t="shared" si="11"/>
        <v>0.91860023480049646</v>
      </c>
      <c r="BD41" s="409">
        <f t="shared" si="11"/>
        <v>0.92018727288072788</v>
      </c>
      <c r="BE41" s="409">
        <f t="shared" ref="BE41:BF50" si="12">IF(BE6="NO","-",BE6/BE$5)</f>
        <v>0.92025812833459475</v>
      </c>
      <c r="BF41" s="409">
        <f t="shared" si="12"/>
        <v>0.92259894445901947</v>
      </c>
      <c r="BG41" s="409">
        <f>IF(BG6="NO","-",BG6/BG$5)</f>
        <v>0.92790372840387914</v>
      </c>
      <c r="BH41" s="410"/>
      <c r="BJ41" s="368"/>
    </row>
    <row r="42" spans="2:66" ht="17.100000000000001" customHeight="1">
      <c r="U42" s="79"/>
      <c r="V42" s="372" t="s">
        <v>1063</v>
      </c>
      <c r="X42" s="79"/>
      <c r="Y42" s="313" t="s">
        <v>1064</v>
      </c>
      <c r="Z42" s="411"/>
      <c r="AA42" s="409">
        <f t="shared" ref="AA42:BD42" si="13">IF(AA7="NO","-",AA7/AA$5)</f>
        <v>9.1044131931422063E-5</v>
      </c>
      <c r="AB42" s="408" t="str">
        <f t="shared" si="13"/>
        <v>-</v>
      </c>
      <c r="AC42" s="409">
        <f t="shared" si="13"/>
        <v>2.4467093401707796E-3</v>
      </c>
      <c r="AD42" s="409">
        <f t="shared" si="13"/>
        <v>1.5471359892641135E-2</v>
      </c>
      <c r="AE42" s="409">
        <f t="shared" si="13"/>
        <v>2.27803771978882E-2</v>
      </c>
      <c r="AF42" s="409">
        <f t="shared" si="13"/>
        <v>2.0950993336801442E-2</v>
      </c>
      <c r="AG42" s="409">
        <f t="shared" si="13"/>
        <v>1.9471069364435361E-2</v>
      </c>
      <c r="AH42" s="409">
        <f t="shared" si="13"/>
        <v>2.0213723077952935E-2</v>
      </c>
      <c r="AI42" s="409">
        <f t="shared" si="13"/>
        <v>1.9968808531234783E-2</v>
      </c>
      <c r="AJ42" s="409">
        <f t="shared" si="13"/>
        <v>1.9634841745421093E-2</v>
      </c>
      <c r="AK42" s="409">
        <f t="shared" si="13"/>
        <v>2.2191620556711665E-2</v>
      </c>
      <c r="AL42" s="409">
        <f t="shared" si="13"/>
        <v>2.4144844492777665E-2</v>
      </c>
      <c r="AM42" s="409">
        <f t="shared" si="13"/>
        <v>3.1063632232603781E-2</v>
      </c>
      <c r="AN42" s="409">
        <f t="shared" si="13"/>
        <v>4.5790333515936421E-2</v>
      </c>
      <c r="AO42" s="409">
        <f t="shared" si="13"/>
        <v>7.0813207168386433E-2</v>
      </c>
      <c r="AP42" s="409">
        <f t="shared" si="13"/>
        <v>6.9927731737721946E-2</v>
      </c>
      <c r="AQ42" s="409">
        <f t="shared" si="13"/>
        <v>7.7495150681072558E-2</v>
      </c>
      <c r="AR42" s="409">
        <f t="shared" si="13"/>
        <v>8.0379331769454762E-2</v>
      </c>
      <c r="AS42" s="409">
        <f t="shared" si="13"/>
        <v>7.3558920037424036E-2</v>
      </c>
      <c r="AT42" s="409">
        <f t="shared" si="13"/>
        <v>7.1921873291022329E-2</v>
      </c>
      <c r="AU42" s="409">
        <f t="shared" si="13"/>
        <v>7.0027717916239213E-2</v>
      </c>
      <c r="AV42" s="409">
        <f t="shared" si="13"/>
        <v>6.8646907774390059E-2</v>
      </c>
      <c r="AW42" s="409">
        <f t="shared" si="13"/>
        <v>6.5918777218746172E-2</v>
      </c>
      <c r="AX42" s="409">
        <f t="shared" si="13"/>
        <v>6.4515980412831839E-2</v>
      </c>
      <c r="AY42" s="409">
        <f t="shared" si="13"/>
        <v>6.1516642608040316E-2</v>
      </c>
      <c r="AZ42" s="409">
        <f t="shared" si="13"/>
        <v>5.8689229790972838E-2</v>
      </c>
      <c r="BA42" s="409">
        <f t="shared" si="13"/>
        <v>5.8834062245571833E-2</v>
      </c>
      <c r="BB42" s="409">
        <f t="shared" si="13"/>
        <v>5.9911934676620045E-2</v>
      </c>
      <c r="BC42" s="409">
        <f t="shared" si="13"/>
        <v>6.0429269036386901E-2</v>
      </c>
      <c r="BD42" s="409">
        <f t="shared" si="13"/>
        <v>5.8690831517074604E-2</v>
      </c>
      <c r="BE42" s="409">
        <f t="shared" si="12"/>
        <v>5.5724994076182706E-2</v>
      </c>
      <c r="BF42" s="409">
        <f t="shared" si="12"/>
        <v>5.5136157700312341E-2</v>
      </c>
      <c r="BG42" s="409">
        <f t="shared" ref="BG42" si="14">IF(BG7="NO","-",BG7/BG$5)</f>
        <v>5.6168302967004841E-2</v>
      </c>
      <c r="BH42" s="407"/>
      <c r="BJ42" s="368"/>
    </row>
    <row r="43" spans="2:66" ht="17.100000000000001" customHeight="1">
      <c r="U43" s="79"/>
      <c r="V43" s="314" t="s">
        <v>1065</v>
      </c>
      <c r="X43" s="79"/>
      <c r="Y43" s="313" t="s">
        <v>313</v>
      </c>
      <c r="Z43" s="412"/>
      <c r="AA43" s="408" t="str">
        <f t="shared" ref="AA43:BD43" si="15">IF(AA8="NO","-",AA8/AA$5)</f>
        <v>-</v>
      </c>
      <c r="AB43" s="408" t="str">
        <f t="shared" si="15"/>
        <v>-</v>
      </c>
      <c r="AC43" s="409">
        <f t="shared" si="15"/>
        <v>4.5767609831588382E-3</v>
      </c>
      <c r="AD43" s="409">
        <f t="shared" si="15"/>
        <v>3.3392754764606236E-2</v>
      </c>
      <c r="AE43" s="409">
        <f t="shared" si="15"/>
        <v>5.3767061368546983E-2</v>
      </c>
      <c r="AF43" s="409">
        <f t="shared" si="15"/>
        <v>6.3307682220285391E-2</v>
      </c>
      <c r="AG43" s="409">
        <f t="shared" si="15"/>
        <v>9.8623138809367419E-2</v>
      </c>
      <c r="AH43" s="409">
        <f t="shared" si="15"/>
        <v>0.12572743709585898</v>
      </c>
      <c r="AI43" s="409">
        <f t="shared" si="15"/>
        <v>0.13954710545970517</v>
      </c>
      <c r="AJ43" s="409">
        <f t="shared" si="15"/>
        <v>0.13347987699764569</v>
      </c>
      <c r="AK43" s="409">
        <f t="shared" si="15"/>
        <v>0.14289026270891186</v>
      </c>
      <c r="AL43" s="409">
        <f t="shared" si="15"/>
        <v>0.15807703009996529</v>
      </c>
      <c r="AM43" s="409">
        <f t="shared" si="15"/>
        <v>0.18707964684747644</v>
      </c>
      <c r="AN43" s="409">
        <f t="shared" si="15"/>
        <v>0.17920206426402222</v>
      </c>
      <c r="AO43" s="409">
        <f t="shared" si="15"/>
        <v>0.18937832898617629</v>
      </c>
      <c r="AP43" s="409">
        <f t="shared" si="15"/>
        <v>0.13437527445370476</v>
      </c>
      <c r="AQ43" s="409">
        <f t="shared" si="15"/>
        <v>7.9095079663280873E-2</v>
      </c>
      <c r="AR43" s="409">
        <f t="shared" si="15"/>
        <v>5.5378479809413676E-2</v>
      </c>
      <c r="AS43" s="409">
        <f t="shared" si="15"/>
        <v>5.0363738238190264E-2</v>
      </c>
      <c r="AT43" s="409">
        <f t="shared" si="15"/>
        <v>4.1994017143372045E-2</v>
      </c>
      <c r="AU43" s="409">
        <f t="shared" si="15"/>
        <v>2.9717249503702445E-2</v>
      </c>
      <c r="AV43" s="409">
        <f t="shared" si="15"/>
        <v>2.5286298663935988E-2</v>
      </c>
      <c r="AW43" s="409">
        <f t="shared" si="15"/>
        <v>1.9738977013800261E-2</v>
      </c>
      <c r="AX43" s="409">
        <f t="shared" si="15"/>
        <v>1.5605076556378267E-2</v>
      </c>
      <c r="AY43" s="409">
        <f t="shared" si="15"/>
        <v>1.4337456178661747E-2</v>
      </c>
      <c r="AZ43" s="409">
        <f t="shared" si="15"/>
        <v>1.3987337505757088E-2</v>
      </c>
      <c r="BA43" s="409">
        <f t="shared" si="15"/>
        <v>1.4210332594215672E-2</v>
      </c>
      <c r="BB43" s="409">
        <f t="shared" si="15"/>
        <v>1.4018965623055766E-2</v>
      </c>
      <c r="BC43" s="409">
        <f t="shared" si="15"/>
        <v>1.2327802313182607E-2</v>
      </c>
      <c r="BD43" s="409">
        <f t="shared" si="15"/>
        <v>1.2317440848255123E-2</v>
      </c>
      <c r="BE43" s="409">
        <f t="shared" si="12"/>
        <v>1.3570894886441105E-2</v>
      </c>
      <c r="BF43" s="409">
        <f t="shared" si="12"/>
        <v>1.2119091513639536E-2</v>
      </c>
      <c r="BG43" s="409">
        <f t="shared" ref="BG43" si="16">IF(BG8="NO","-",BG8/BG$5)</f>
        <v>9.2276558788967466E-3</v>
      </c>
      <c r="BH43" s="410"/>
      <c r="BJ43" s="368"/>
      <c r="BK43" s="368"/>
    </row>
    <row r="44" spans="2:66" ht="17.100000000000001" customHeight="1">
      <c r="U44" s="79"/>
      <c r="V44" s="313" t="s">
        <v>1066</v>
      </c>
      <c r="X44" s="79"/>
      <c r="Y44" s="313" t="s">
        <v>1067</v>
      </c>
      <c r="Z44" s="412"/>
      <c r="AA44" s="408" t="str">
        <f t="shared" ref="AA44:BD44" si="17">IF(AA9="NO","-",AA9/AA$5)</f>
        <v>-</v>
      </c>
      <c r="AB44" s="408" t="str">
        <f t="shared" si="17"/>
        <v>-</v>
      </c>
      <c r="AC44" s="408" t="str">
        <f t="shared" si="17"/>
        <v>-</v>
      </c>
      <c r="AD44" s="408" t="str">
        <f t="shared" si="17"/>
        <v>-</v>
      </c>
      <c r="AE44" s="408" t="str">
        <f t="shared" si="17"/>
        <v>-</v>
      </c>
      <c r="AF44" s="408" t="str">
        <f t="shared" si="17"/>
        <v>-</v>
      </c>
      <c r="AG44" s="408" t="str">
        <f t="shared" si="17"/>
        <v>-</v>
      </c>
      <c r="AH44" s="408" t="str">
        <f t="shared" si="17"/>
        <v>-</v>
      </c>
      <c r="AI44" s="408" t="str">
        <f t="shared" si="17"/>
        <v>-</v>
      </c>
      <c r="AJ44" s="408" t="str">
        <f t="shared" si="17"/>
        <v>-</v>
      </c>
      <c r="AK44" s="408" t="str">
        <f t="shared" si="17"/>
        <v>-</v>
      </c>
      <c r="AL44" s="408" t="str">
        <f t="shared" si="17"/>
        <v>-</v>
      </c>
      <c r="AM44" s="408" t="str">
        <f t="shared" si="17"/>
        <v>-</v>
      </c>
      <c r="AN44" s="409">
        <f t="shared" si="17"/>
        <v>1.6423768119387482E-4</v>
      </c>
      <c r="AO44" s="409">
        <f t="shared" si="17"/>
        <v>3.828613296745881E-4</v>
      </c>
      <c r="AP44" s="409">
        <f t="shared" si="17"/>
        <v>4.9294259236211044E-4</v>
      </c>
      <c r="AQ44" s="409">
        <f t="shared" si="17"/>
        <v>5.9297798073898347E-4</v>
      </c>
      <c r="AR44" s="409">
        <f t="shared" si="17"/>
        <v>1.0164249129823865E-3</v>
      </c>
      <c r="AS44" s="409">
        <f t="shared" si="17"/>
        <v>1.2862229320884351E-3</v>
      </c>
      <c r="AT44" s="409">
        <f t="shared" si="17"/>
        <v>2.0126316194680198E-3</v>
      </c>
      <c r="AU44" s="409">
        <f t="shared" si="17"/>
        <v>2.772426815366691E-3</v>
      </c>
      <c r="AV44" s="409">
        <f t="shared" si="17"/>
        <v>3.5357736968203942E-3</v>
      </c>
      <c r="AW44" s="409">
        <f t="shared" si="17"/>
        <v>3.4316313201904775E-3</v>
      </c>
      <c r="AX44" s="409">
        <f t="shared" si="17"/>
        <v>3.6248019580274742E-3</v>
      </c>
      <c r="AY44" s="409">
        <f t="shared" si="17"/>
        <v>3.6595430893938538E-3</v>
      </c>
      <c r="AZ44" s="409">
        <f t="shared" si="17"/>
        <v>3.4284633305477897E-3</v>
      </c>
      <c r="BA44" s="409">
        <f t="shared" si="17"/>
        <v>3.3247731668393688E-3</v>
      </c>
      <c r="BB44" s="409">
        <f t="shared" si="17"/>
        <v>2.8642642045223613E-3</v>
      </c>
      <c r="BC44" s="409">
        <f t="shared" si="17"/>
        <v>2.8049819124123139E-3</v>
      </c>
      <c r="BD44" s="409">
        <f t="shared" si="17"/>
        <v>2.7837616799947953E-3</v>
      </c>
      <c r="BE44" s="409">
        <f t="shared" si="12"/>
        <v>2.7769725413413727E-3</v>
      </c>
      <c r="BF44" s="409">
        <f t="shared" si="12"/>
        <v>2.7551124602987818E-3</v>
      </c>
      <c r="BG44" s="409">
        <f t="shared" ref="BG44" si="18">IF(BG9="NO","-",BG9/BG$5)</f>
        <v>2.8036174368382297E-3</v>
      </c>
      <c r="BH44" s="413"/>
      <c r="BJ44" s="368"/>
    </row>
    <row r="45" spans="2:66" ht="17.100000000000001" customHeight="1">
      <c r="U45" s="414"/>
      <c r="V45" s="314" t="s">
        <v>1068</v>
      </c>
      <c r="X45" s="79"/>
      <c r="Y45" s="313" t="s">
        <v>314</v>
      </c>
      <c r="Z45" s="415"/>
      <c r="AA45" s="409">
        <f t="shared" ref="AA45:BD45" si="19">IF(AA10="NO","-",AA10/AA$5)</f>
        <v>1.0137216052389621E-4</v>
      </c>
      <c r="AB45" s="408" t="str">
        <f t="shared" si="19"/>
        <v>-</v>
      </c>
      <c r="AC45" s="409">
        <f t="shared" si="19"/>
        <v>2.7242635711429795E-3</v>
      </c>
      <c r="AD45" s="409">
        <f t="shared" si="19"/>
        <v>1.722642794530832E-2</v>
      </c>
      <c r="AE45" s="409">
        <f t="shared" si="19"/>
        <v>2.5364578749992123E-2</v>
      </c>
      <c r="AF45" s="409">
        <f t="shared" si="19"/>
        <v>2.33276699400361E-2</v>
      </c>
      <c r="AG45" s="409">
        <f t="shared" si="19"/>
        <v>2.2654538036997445E-2</v>
      </c>
      <c r="AH45" s="409">
        <f t="shared" si="19"/>
        <v>1.8321073457521819E-2</v>
      </c>
      <c r="AI45" s="409">
        <f t="shared" si="19"/>
        <v>1.3457989386098032E-2</v>
      </c>
      <c r="AJ45" s="409">
        <f t="shared" si="19"/>
        <v>7.9077953184959835E-3</v>
      </c>
      <c r="AK45" s="409">
        <f t="shared" si="19"/>
        <v>1.3325513759800275E-2</v>
      </c>
      <c r="AL45" s="409">
        <f t="shared" si="19"/>
        <v>2.3207867222771333E-2</v>
      </c>
      <c r="AM45" s="409">
        <f t="shared" si="19"/>
        <v>2.6260380455277017E-2</v>
      </c>
      <c r="AN45" s="409">
        <f t="shared" si="19"/>
        <v>3.2866219587111917E-2</v>
      </c>
      <c r="AO45" s="409">
        <f t="shared" si="19"/>
        <v>4.5152517221743627E-2</v>
      </c>
      <c r="AP45" s="409">
        <f t="shared" si="19"/>
        <v>3.4365746121972747E-2</v>
      </c>
      <c r="AQ45" s="409">
        <f t="shared" si="19"/>
        <v>2.4316656175714525E-2</v>
      </c>
      <c r="AR45" s="409">
        <f t="shared" si="19"/>
        <v>2.0779026280940589E-2</v>
      </c>
      <c r="AS45" s="409">
        <f t="shared" si="19"/>
        <v>1.5421203695709644E-2</v>
      </c>
      <c r="AT45" s="409">
        <f t="shared" si="19"/>
        <v>1.075953773066453E-2</v>
      </c>
      <c r="AU45" s="409">
        <f t="shared" si="19"/>
        <v>5.2429259653043207E-3</v>
      </c>
      <c r="AV45" s="409">
        <f t="shared" si="19"/>
        <v>5.5890024389872025E-3</v>
      </c>
      <c r="AW45" s="409">
        <f t="shared" si="19"/>
        <v>3.9187118872959538E-3</v>
      </c>
      <c r="AX45" s="409">
        <f t="shared" si="19"/>
        <v>3.90754419648721E-3</v>
      </c>
      <c r="AY45" s="409">
        <f t="shared" si="19"/>
        <v>2.6818833956463446E-3</v>
      </c>
      <c r="AZ45" s="409">
        <f t="shared" si="19"/>
        <v>2.0210566065916257E-3</v>
      </c>
      <c r="BA45" s="409">
        <f t="shared" si="19"/>
        <v>3.4518502453005874E-3</v>
      </c>
      <c r="BB45" s="409">
        <f t="shared" si="19"/>
        <v>2.1035029790528546E-3</v>
      </c>
      <c r="BC45" s="409">
        <f t="shared" si="19"/>
        <v>1.902059481297115E-3</v>
      </c>
      <c r="BD45" s="409">
        <f t="shared" si="19"/>
        <v>2.4341282717801793E-3</v>
      </c>
      <c r="BE45" s="409">
        <f t="shared" si="12"/>
        <v>1.5025527627828424E-3</v>
      </c>
      <c r="BF45" s="409">
        <f t="shared" si="12"/>
        <v>2.3273071222756213E-3</v>
      </c>
      <c r="BG45" s="409">
        <f t="shared" ref="BG45" si="20">IF(BG10="NO","-",BG10/BG$5)</f>
        <v>1.3550654593864238E-3</v>
      </c>
      <c r="BH45" s="416"/>
      <c r="BL45" s="368"/>
    </row>
    <row r="46" spans="2:66" ht="17.100000000000001" customHeight="1">
      <c r="U46" s="79"/>
      <c r="V46" s="374" t="s">
        <v>1069</v>
      </c>
      <c r="X46" s="79"/>
      <c r="Y46" s="313" t="s">
        <v>1090</v>
      </c>
      <c r="Z46" s="412"/>
      <c r="AA46" s="409">
        <f t="shared" ref="AA46:BD46" si="21">IF(AA11="NO","-",AA11/AA$5)</f>
        <v>4.1177149806621233E-3</v>
      </c>
      <c r="AB46" s="408">
        <f t="shared" si="21"/>
        <v>4.3108069131492207E-3</v>
      </c>
      <c r="AC46" s="409">
        <f t="shared" si="21"/>
        <v>5.7377839954782864E-3</v>
      </c>
      <c r="AD46" s="409">
        <f t="shared" si="21"/>
        <v>1.5054602313354795E-2</v>
      </c>
      <c r="AE46" s="409">
        <f t="shared" si="21"/>
        <v>1.9662822360593728E-2</v>
      </c>
      <c r="AF46" s="409">
        <f t="shared" si="21"/>
        <v>1.9266444060495134E-2</v>
      </c>
      <c r="AG46" s="409">
        <f t="shared" si="21"/>
        <v>1.9289823204265952E-2</v>
      </c>
      <c r="AH46" s="409">
        <f t="shared" si="21"/>
        <v>2.0485256497440589E-2</v>
      </c>
      <c r="AI46" s="409">
        <f t="shared" si="21"/>
        <v>1.9928853932148865E-2</v>
      </c>
      <c r="AJ46" s="409">
        <f t="shared" si="21"/>
        <v>1.9750521874632838E-2</v>
      </c>
      <c r="AK46" s="409">
        <f t="shared" si="21"/>
        <v>2.177896441776888E-2</v>
      </c>
      <c r="AL46" s="409">
        <f t="shared" si="21"/>
        <v>1.9032278683272806E-2</v>
      </c>
      <c r="AM46" s="409">
        <f t="shared" si="21"/>
        <v>2.1711187501552365E-2</v>
      </c>
      <c r="AN46" s="409">
        <f t="shared" si="21"/>
        <v>2.1007457488995553E-2</v>
      </c>
      <c r="AO46" s="409">
        <f t="shared" si="21"/>
        <v>2.9697292900739494E-2</v>
      </c>
      <c r="AP46" s="409">
        <f t="shared" si="21"/>
        <v>2.6334378463602776E-2</v>
      </c>
      <c r="AQ46" s="409">
        <f t="shared" si="21"/>
        <v>2.43665035851112E-2</v>
      </c>
      <c r="AR46" s="409">
        <f t="shared" si="21"/>
        <v>2.2656305407616761E-2</v>
      </c>
      <c r="AS46" s="409">
        <f t="shared" si="21"/>
        <v>1.7350159591029118E-2</v>
      </c>
      <c r="AT46" s="409">
        <f t="shared" si="21"/>
        <v>1.0335269817959307E-2</v>
      </c>
      <c r="AU46" s="409">
        <f t="shared" si="21"/>
        <v>9.8974519151674972E-3</v>
      </c>
      <c r="AV46" s="409">
        <f t="shared" si="21"/>
        <v>7.2043182021002518E-3</v>
      </c>
      <c r="AW46" s="409">
        <f t="shared" si="21"/>
        <v>5.1526952087555733E-3</v>
      </c>
      <c r="AX46" s="409">
        <f t="shared" si="21"/>
        <v>4.2627206569400989E-3</v>
      </c>
      <c r="AY46" s="409">
        <f t="shared" si="21"/>
        <v>3.8217106352816661E-3</v>
      </c>
      <c r="AZ46" s="409">
        <f t="shared" si="21"/>
        <v>3.3468664268610808E-3</v>
      </c>
      <c r="BA46" s="409">
        <f t="shared" si="21"/>
        <v>3.5717822642750948E-3</v>
      </c>
      <c r="BB46" s="409">
        <f t="shared" si="21"/>
        <v>3.7074904720111285E-3</v>
      </c>
      <c r="BC46" s="409">
        <f t="shared" si="21"/>
        <v>3.3545321971083421E-3</v>
      </c>
      <c r="BD46" s="409">
        <f t="shared" si="21"/>
        <v>2.9588811015065436E-3</v>
      </c>
      <c r="BE46" s="409">
        <f t="shared" si="12"/>
        <v>3.2468064601602321E-3</v>
      </c>
      <c r="BF46" s="409">
        <f t="shared" si="12"/>
        <v>2.3498972810490626E-3</v>
      </c>
      <c r="BG46" s="409">
        <f t="shared" ref="BG46" si="22">IF(BG11="NO","-",BG11/BG$5)</f>
        <v>2.0806035852550756E-3</v>
      </c>
      <c r="BH46" s="413"/>
    </row>
    <row r="47" spans="2:66" ht="17.100000000000001" customHeight="1">
      <c r="U47" s="414"/>
      <c r="V47" s="314" t="s">
        <v>1070</v>
      </c>
      <c r="X47" s="79"/>
      <c r="Y47" s="313" t="s">
        <v>318</v>
      </c>
      <c r="Z47" s="412"/>
      <c r="AA47" s="409">
        <f t="shared" ref="AA47:BD47" si="23">IF(AA12="NO","-",AA12/AA$5)</f>
        <v>4.4984748140697143E-8</v>
      </c>
      <c r="AB47" s="408" t="str">
        <f t="shared" si="23"/>
        <v>-</v>
      </c>
      <c r="AC47" s="409">
        <f t="shared" si="23"/>
        <v>1.2089148537763938E-6</v>
      </c>
      <c r="AD47" s="409">
        <f t="shared" si="23"/>
        <v>7.6443721676513975E-6</v>
      </c>
      <c r="AE47" s="409">
        <f t="shared" si="23"/>
        <v>1.1255744978369131E-5</v>
      </c>
      <c r="AF47" s="409">
        <f t="shared" si="23"/>
        <v>1.0351849576240072E-5</v>
      </c>
      <c r="AG47" s="409">
        <f t="shared" si="23"/>
        <v>1.0460846147331478E-5</v>
      </c>
      <c r="AH47" s="409">
        <f t="shared" si="23"/>
        <v>3.3388459167693674E-5</v>
      </c>
      <c r="AI47" s="409">
        <f t="shared" si="23"/>
        <v>3.2434611553678576E-5</v>
      </c>
      <c r="AJ47" s="409">
        <f t="shared" si="23"/>
        <v>1.4915754294514338E-4</v>
      </c>
      <c r="AK47" s="409">
        <f t="shared" si="23"/>
        <v>7.7620019956350055E-5</v>
      </c>
      <c r="AL47" s="409">
        <f t="shared" si="23"/>
        <v>5.718316558966064E-5</v>
      </c>
      <c r="AM47" s="409">
        <f t="shared" si="23"/>
        <v>1.1111422905967884E-4</v>
      </c>
      <c r="AN47" s="409">
        <f t="shared" si="23"/>
        <v>9.561971985847244E-5</v>
      </c>
      <c r="AO47" s="409">
        <f t="shared" si="23"/>
        <v>2.2301716330656681E-4</v>
      </c>
      <c r="AP47" s="409">
        <f t="shared" si="23"/>
        <v>2.105981523868524E-4</v>
      </c>
      <c r="AQ47" s="409">
        <f t="shared" si="23"/>
        <v>1.7444925392002078E-4</v>
      </c>
      <c r="AR47" s="409">
        <f t="shared" si="23"/>
        <v>1.6400034830037384E-4</v>
      </c>
      <c r="AS47" s="409">
        <f t="shared" si="23"/>
        <v>1.3162791397100364E-4</v>
      </c>
      <c r="AT47" s="409">
        <f t="shared" si="23"/>
        <v>9.7897393610844318E-5</v>
      </c>
      <c r="AU47" s="409">
        <f t="shared" si="23"/>
        <v>1.1523763640283829E-4</v>
      </c>
      <c r="AV47" s="409">
        <f t="shared" si="23"/>
        <v>1.1148585079670373E-4</v>
      </c>
      <c r="AW47" s="409">
        <f t="shared" si="23"/>
        <v>7.2169490142196354E-5</v>
      </c>
      <c r="AX47" s="1334">
        <f t="shared" si="23"/>
        <v>6.5394421334664712E-5</v>
      </c>
      <c r="AY47" s="1334">
        <f t="shared" si="23"/>
        <v>5.5940501453003263E-5</v>
      </c>
      <c r="AZ47" s="1334">
        <f t="shared" si="23"/>
        <v>4.3605500725388318E-5</v>
      </c>
      <c r="BA47" s="1334">
        <f t="shared" si="23"/>
        <v>4.1044461812657155E-5</v>
      </c>
      <c r="BB47" s="1334">
        <f t="shared" si="23"/>
        <v>3.9045256493502459E-5</v>
      </c>
      <c r="BC47" s="1334">
        <f t="shared" si="23"/>
        <v>4.256962970321201E-5</v>
      </c>
      <c r="BD47" s="1334">
        <f t="shared" si="23"/>
        <v>3.324965313568286E-5</v>
      </c>
      <c r="BE47" s="1334">
        <f t="shared" si="12"/>
        <v>2.2198763265392712E-5</v>
      </c>
      <c r="BF47" s="1334">
        <f t="shared" si="12"/>
        <v>1.6361562307153126E-5</v>
      </c>
      <c r="BG47" s="1334">
        <f t="shared" ref="BG47" si="24">IF(BG12="NO","-",BG12/BG$5)</f>
        <v>3.1055816961722135E-5</v>
      </c>
      <c r="BH47" s="417"/>
      <c r="BJ47" s="368"/>
      <c r="BK47" s="368"/>
    </row>
    <row r="48" spans="2:66" ht="17.100000000000001" customHeight="1">
      <c r="U48" s="414"/>
      <c r="V48" s="314" t="s">
        <v>1071</v>
      </c>
      <c r="X48" s="79"/>
      <c r="Y48" s="313" t="s">
        <v>1072</v>
      </c>
      <c r="Z48" s="412"/>
      <c r="AA48" s="409">
        <f t="shared" ref="AA48:BD48" si="25">IF(AA13="NO","-",AA13/AA$5)</f>
        <v>0.99520789258828679</v>
      </c>
      <c r="AB48" s="409">
        <f t="shared" si="25"/>
        <v>0.99527721760928023</v>
      </c>
      <c r="AC48" s="409">
        <f t="shared" si="25"/>
        <v>0.98392832313136325</v>
      </c>
      <c r="AD48" s="409">
        <f t="shared" si="25"/>
        <v>0.91431485207741048</v>
      </c>
      <c r="AE48" s="409">
        <f t="shared" si="25"/>
        <v>0.85943381329820134</v>
      </c>
      <c r="AF48" s="409">
        <f t="shared" si="25"/>
        <v>0.8338989936415615</v>
      </c>
      <c r="AG48" s="409">
        <f t="shared" si="25"/>
        <v>0.78250886163820765</v>
      </c>
      <c r="AH48" s="409">
        <f t="shared" si="25"/>
        <v>0.7396103124272182</v>
      </c>
      <c r="AI48" s="409">
        <f t="shared" si="25"/>
        <v>0.71230373620867604</v>
      </c>
      <c r="AJ48" s="409">
        <f t="shared" si="25"/>
        <v>0.70968506376410734</v>
      </c>
      <c r="AK48" s="409">
        <f t="shared" si="25"/>
        <v>0.66245749721200542</v>
      </c>
      <c r="AL48" s="409">
        <f t="shared" si="25"/>
        <v>0.5821171851071465</v>
      </c>
      <c r="AM48" s="409">
        <f t="shared" si="25"/>
        <v>0.44953310270674668</v>
      </c>
      <c r="AN48" s="409">
        <f t="shared" si="25"/>
        <v>0.36742448904823227</v>
      </c>
      <c r="AO48" s="409">
        <f t="shared" si="25"/>
        <v>9.4289388498519353E-2</v>
      </c>
      <c r="AP48" s="409">
        <f t="shared" si="25"/>
        <v>4.1443350351185237E-2</v>
      </c>
      <c r="AQ48" s="409">
        <f t="shared" si="25"/>
        <v>5.1237642736732363E-2</v>
      </c>
      <c r="AR48" s="409">
        <f t="shared" si="25"/>
        <v>1.4744430312882272E-2</v>
      </c>
      <c r="AS48" s="409">
        <f t="shared" si="25"/>
        <v>2.7567057425240293E-2</v>
      </c>
      <c r="AT48" s="409">
        <f t="shared" si="25"/>
        <v>2.1434788840083798E-3</v>
      </c>
      <c r="AU48" s="409">
        <f t="shared" si="25"/>
        <v>2.0324098131012051E-3</v>
      </c>
      <c r="AV48" s="409">
        <f t="shared" si="25"/>
        <v>5.5390891107684774E-4</v>
      </c>
      <c r="AW48" s="409">
        <f t="shared" si="25"/>
        <v>5.3659807755853501E-4</v>
      </c>
      <c r="AX48" s="1335">
        <f t="shared" si="25"/>
        <v>4.496214923414766E-4</v>
      </c>
      <c r="AY48" s="1335">
        <f t="shared" si="25"/>
        <v>5.862194237464763E-4</v>
      </c>
      <c r="AZ48" s="1335">
        <f t="shared" si="25"/>
        <v>6.6806610215958053E-4</v>
      </c>
      <c r="BA48" s="1335">
        <f t="shared" si="25"/>
        <v>5.0246752572242874E-4</v>
      </c>
      <c r="BB48" s="1335">
        <f t="shared" si="25"/>
        <v>7.8724521526693438E-4</v>
      </c>
      <c r="BC48" s="1335">
        <f t="shared" si="25"/>
        <v>2.3431587619852364E-4</v>
      </c>
      <c r="BD48" s="1335">
        <f t="shared" si="25"/>
        <v>2.5097487308225157E-4</v>
      </c>
      <c r="BE48" s="1335">
        <f t="shared" si="12"/>
        <v>2.5528978157069583E-3</v>
      </c>
      <c r="BF48" s="1335">
        <f t="shared" si="12"/>
        <v>2.3532837610040114E-3</v>
      </c>
      <c r="BG48" s="1335">
        <f t="shared" ref="BG48" si="26">IF(BG13="NO","-",BG13/BG$5)</f>
        <v>8.0630113303465384E-5</v>
      </c>
      <c r="BH48" s="417"/>
      <c r="BJ48" s="368"/>
      <c r="BK48" s="368"/>
    </row>
    <row r="49" spans="20:63" ht="17.100000000000001" customHeight="1">
      <c r="U49" s="414"/>
      <c r="V49" s="374" t="s">
        <v>1073</v>
      </c>
      <c r="X49" s="79"/>
      <c r="Y49" s="313" t="s">
        <v>1074</v>
      </c>
      <c r="Z49" s="412"/>
      <c r="AA49" s="408" t="str">
        <f t="shared" ref="AA49:BD49" si="27">IF(AA14="NO","-",AA14/AA$5)</f>
        <v>-</v>
      </c>
      <c r="AB49" s="408" t="str">
        <f t="shared" si="27"/>
        <v>-</v>
      </c>
      <c r="AC49" s="408" t="str">
        <f t="shared" si="27"/>
        <v>-</v>
      </c>
      <c r="AD49" s="408" t="str">
        <f t="shared" si="27"/>
        <v>-</v>
      </c>
      <c r="AE49" s="408" t="str">
        <f t="shared" si="27"/>
        <v>-</v>
      </c>
      <c r="AF49" s="408" t="str">
        <f t="shared" si="27"/>
        <v>-</v>
      </c>
      <c r="AG49" s="409">
        <f t="shared" si="27"/>
        <v>1.0465931522928796E-5</v>
      </c>
      <c r="AH49" s="409">
        <f t="shared" si="27"/>
        <v>2.8538199504914962E-5</v>
      </c>
      <c r="AI49" s="409">
        <f t="shared" si="27"/>
        <v>7.9657681251301451E-5</v>
      </c>
      <c r="AJ49" s="409">
        <f t="shared" si="27"/>
        <v>1.6078048070636178E-4</v>
      </c>
      <c r="AK49" s="409">
        <f t="shared" si="27"/>
        <v>2.0964453385860702E-4</v>
      </c>
      <c r="AL49" s="409">
        <f t="shared" si="27"/>
        <v>2.8322413078887739E-4</v>
      </c>
      <c r="AM49" s="409">
        <f t="shared" si="27"/>
        <v>3.7447041111267186E-4</v>
      </c>
      <c r="AN49" s="409">
        <f t="shared" si="27"/>
        <v>4.0598366740732413E-4</v>
      </c>
      <c r="AO49" s="409">
        <f t="shared" si="27"/>
        <v>5.5086974918889977E-4</v>
      </c>
      <c r="AP49" s="409">
        <f t="shared" si="27"/>
        <v>5.5837273776100627E-4</v>
      </c>
      <c r="AQ49" s="409">
        <f t="shared" si="27"/>
        <v>4.9592555097443809E-4</v>
      </c>
      <c r="AR49" s="409">
        <f t="shared" si="27"/>
        <v>4.4584946035656841E-4</v>
      </c>
      <c r="AS49" s="409">
        <f t="shared" si="27"/>
        <v>3.9378487448178901E-4</v>
      </c>
      <c r="AT49" s="409">
        <f t="shared" si="27"/>
        <v>3.7918814742315211E-4</v>
      </c>
      <c r="AU49" s="409">
        <f t="shared" si="27"/>
        <v>3.5181457807918184E-4</v>
      </c>
      <c r="AV49" s="409">
        <f t="shared" si="27"/>
        <v>3.070642790914314E-4</v>
      </c>
      <c r="AW49" s="409">
        <f t="shared" si="27"/>
        <v>2.8087432103673969E-4</v>
      </c>
      <c r="AX49" s="1335">
        <f t="shared" si="27"/>
        <v>2.5580092559434649E-4</v>
      </c>
      <c r="AY49" s="1335">
        <f t="shared" si="27"/>
        <v>2.6726476149235314E-4</v>
      </c>
      <c r="AZ49" s="1335">
        <f t="shared" si="27"/>
        <v>2.3677206756465738E-4</v>
      </c>
      <c r="BA49" s="1335">
        <f t="shared" si="27"/>
        <v>2.1295523738043131E-4</v>
      </c>
      <c r="BB49" s="1335">
        <f t="shared" si="27"/>
        <v>2.1483404520902767E-4</v>
      </c>
      <c r="BC49" s="1335">
        <f t="shared" si="27"/>
        <v>2.091292746651847E-4</v>
      </c>
      <c r="BD49" s="1335">
        <f t="shared" si="27"/>
        <v>2.0405599555328472E-4</v>
      </c>
      <c r="BE49" s="1335">
        <f t="shared" si="12"/>
        <v>2.0402861086293546E-4</v>
      </c>
      <c r="BF49" s="1335">
        <f t="shared" si="12"/>
        <v>1.9279608044998325E-4</v>
      </c>
      <c r="BG49" s="1335">
        <f t="shared" ref="BG49" si="28">IF(BG14="NO","-",BG14/BG$5)</f>
        <v>1.9957115043919038E-4</v>
      </c>
      <c r="BH49" s="418"/>
      <c r="BJ49" s="368"/>
    </row>
    <row r="50" spans="20:63" ht="17.100000000000001" customHeight="1">
      <c r="U50" s="79"/>
      <c r="V50" s="314" t="s">
        <v>1075</v>
      </c>
      <c r="X50" s="79"/>
      <c r="Y50" s="313" t="s">
        <v>1076</v>
      </c>
      <c r="Z50" s="412"/>
      <c r="AA50" s="419" t="str">
        <f t="shared" ref="AA50:BD50" si="29">IF(AA15="NO","-",AA15/AA$5)</f>
        <v>-</v>
      </c>
      <c r="AB50" s="419" t="str">
        <f t="shared" si="29"/>
        <v>-</v>
      </c>
      <c r="AC50" s="419" t="str">
        <f t="shared" si="29"/>
        <v>-</v>
      </c>
      <c r="AD50" s="419" t="str">
        <f t="shared" si="29"/>
        <v>-</v>
      </c>
      <c r="AE50" s="419" t="str">
        <f t="shared" si="29"/>
        <v>-</v>
      </c>
      <c r="AF50" s="419" t="str">
        <f t="shared" si="29"/>
        <v>-</v>
      </c>
      <c r="AG50" s="419" t="str">
        <f t="shared" si="29"/>
        <v>-</v>
      </c>
      <c r="AH50" s="419" t="str">
        <f t="shared" si="29"/>
        <v>-</v>
      </c>
      <c r="AI50" s="419" t="str">
        <f t="shared" si="29"/>
        <v>-</v>
      </c>
      <c r="AJ50" s="419" t="str">
        <f t="shared" si="29"/>
        <v>-</v>
      </c>
      <c r="AK50" s="419" t="str">
        <f t="shared" si="29"/>
        <v>-</v>
      </c>
      <c r="AL50" s="419" t="str">
        <f t="shared" si="29"/>
        <v>-</v>
      </c>
      <c r="AM50" s="419" t="str">
        <f t="shared" si="29"/>
        <v>-</v>
      </c>
      <c r="AN50" s="419" t="str">
        <f t="shared" si="29"/>
        <v>-</v>
      </c>
      <c r="AO50" s="419" t="str">
        <f t="shared" si="29"/>
        <v>-</v>
      </c>
      <c r="AP50" s="419" t="str">
        <f t="shared" si="29"/>
        <v>-</v>
      </c>
      <c r="AQ50" s="419" t="str">
        <f t="shared" si="29"/>
        <v>-</v>
      </c>
      <c r="AR50" s="419" t="str">
        <f t="shared" si="29"/>
        <v>-</v>
      </c>
      <c r="AS50" s="419" t="str">
        <f t="shared" si="29"/>
        <v>-</v>
      </c>
      <c r="AT50" s="419" t="str">
        <f t="shared" si="29"/>
        <v>-</v>
      </c>
      <c r="AU50" s="419" t="str">
        <f t="shared" si="29"/>
        <v>-</v>
      </c>
      <c r="AV50" s="420">
        <f t="shared" si="29"/>
        <v>3.6954333510258885E-5</v>
      </c>
      <c r="AW50" s="420">
        <f t="shared" si="29"/>
        <v>4.2192187549965445E-5</v>
      </c>
      <c r="AX50" s="420">
        <f t="shared" si="29"/>
        <v>3.8567239445713154E-5</v>
      </c>
      <c r="AY50" s="420">
        <f t="shared" si="29"/>
        <v>3.4570399485049251E-5</v>
      </c>
      <c r="AZ50" s="420">
        <f t="shared" si="29"/>
        <v>2.1011756438890038E-5</v>
      </c>
      <c r="BA50" s="420">
        <f t="shared" si="29"/>
        <v>2.6339023525772472E-5</v>
      </c>
      <c r="BB50" s="420">
        <f t="shared" si="29"/>
        <v>3.1743758680118313E-5</v>
      </c>
      <c r="BC50" s="420">
        <f t="shared" si="29"/>
        <v>3.6848061176380737E-5</v>
      </c>
      <c r="BD50" s="420">
        <f t="shared" si="29"/>
        <v>2.9235424283774832E-5</v>
      </c>
      <c r="BE50" s="420">
        <f t="shared" si="12"/>
        <v>2.5355606488770297E-5</v>
      </c>
      <c r="BF50" s="420">
        <f t="shared" si="12"/>
        <v>3.3264975237099117E-5</v>
      </c>
      <c r="BG50" s="420">
        <f t="shared" ref="BG50" si="30">IF(BG15="NO","-",BG15/BG$5)</f>
        <v>2.5359471119638302E-5</v>
      </c>
      <c r="BH50" s="421"/>
      <c r="BJ50" s="368"/>
    </row>
    <row r="51" spans="20:63" ht="17.100000000000001" customHeight="1">
      <c r="T51" s="32"/>
      <c r="U51" s="932"/>
      <c r="V51" s="314" t="s">
        <v>1077</v>
      </c>
      <c r="X51" s="79"/>
      <c r="Y51" s="314" t="s">
        <v>527</v>
      </c>
      <c r="Z51" s="422"/>
      <c r="AA51" s="420">
        <f t="shared" ref="AA51:BE51" si="31">IF(AA16="NO","-",AA16/AA$5)</f>
        <v>4.8193115384758951E-4</v>
      </c>
      <c r="AB51" s="420">
        <f t="shared" si="31"/>
        <v>4.1197547757065308E-4</v>
      </c>
      <c r="AC51" s="420">
        <f t="shared" si="31"/>
        <v>3.3103616123173466E-4</v>
      </c>
      <c r="AD51" s="420">
        <f t="shared" si="31"/>
        <v>3.0346602109753372E-4</v>
      </c>
      <c r="AE51" s="420">
        <f t="shared" si="31"/>
        <v>2.60596000817145E-4</v>
      </c>
      <c r="AF51" s="420">
        <f t="shared" si="31"/>
        <v>2.5207743755019472E-4</v>
      </c>
      <c r="AG51" s="420">
        <f t="shared" si="31"/>
        <v>2.5595248453957154E-4</v>
      </c>
      <c r="AH51" s="420">
        <f t="shared" si="31"/>
        <v>3.2106329022057783E-4</v>
      </c>
      <c r="AI51" s="420">
        <f t="shared" si="31"/>
        <v>3.1684732474210391E-4</v>
      </c>
      <c r="AJ51" s="420">
        <f t="shared" si="31"/>
        <v>3.0512549450888171E-4</v>
      </c>
      <c r="AK51" s="420">
        <f t="shared" si="31"/>
        <v>3.2668724404883565E-4</v>
      </c>
      <c r="AL51" s="420">
        <f t="shared" si="31"/>
        <v>2.8457806237838085E-4</v>
      </c>
      <c r="AM51" s="420">
        <f t="shared" si="31"/>
        <v>3.2092411918705198E-4</v>
      </c>
      <c r="AN51" s="420">
        <f t="shared" si="31"/>
        <v>3.050957323690684E-4</v>
      </c>
      <c r="AO51" s="420">
        <f t="shared" si="31"/>
        <v>3.9706781823469942E-4</v>
      </c>
      <c r="AP51" s="420">
        <f t="shared" si="31"/>
        <v>3.7104476571100578E-4</v>
      </c>
      <c r="AQ51" s="420">
        <f t="shared" si="31"/>
        <v>3.2349768946935515E-4</v>
      </c>
      <c r="AR51" s="420">
        <f t="shared" si="31"/>
        <v>2.85681257617957E-4</v>
      </c>
      <c r="AS51" s="420">
        <f t="shared" si="31"/>
        <v>2.2830759782839952E-4</v>
      </c>
      <c r="AT51" s="420">
        <f t="shared" si="31"/>
        <v>1.4726810131251856E-4</v>
      </c>
      <c r="AU51" s="420">
        <f t="shared" si="31"/>
        <v>1.4989258353353065E-4</v>
      </c>
      <c r="AV51" s="420">
        <f t="shared" si="31"/>
        <v>1.2067899623101484E-4</v>
      </c>
      <c r="AW51" s="420">
        <f t="shared" si="31"/>
        <v>1.0679645921599128E-4</v>
      </c>
      <c r="AX51" s="420">
        <f t="shared" si="31"/>
        <v>7.6098641952200506E-5</v>
      </c>
      <c r="AY51" s="420">
        <f t="shared" si="31"/>
        <v>7.2241318111680242E-5</v>
      </c>
      <c r="AZ51" s="420">
        <f t="shared" si="31"/>
        <v>6.4853973251243998E-5</v>
      </c>
      <c r="BA51" s="420">
        <f t="shared" si="31"/>
        <v>6.3511552945313068E-5</v>
      </c>
      <c r="BB51" s="420">
        <f t="shared" si="31"/>
        <v>5.580125495205656E-5</v>
      </c>
      <c r="BC51" s="420">
        <f t="shared" si="31"/>
        <v>5.8257417372723678E-5</v>
      </c>
      <c r="BD51" s="420">
        <f t="shared" si="31"/>
        <v>1.10167754605774E-4</v>
      </c>
      <c r="BE51" s="420">
        <f t="shared" si="31"/>
        <v>1.1517014217259157E-4</v>
      </c>
      <c r="BF51" s="420">
        <f>IF(BF16="NO","-",BF16/BF$5)</f>
        <v>1.1778308440705149E-4</v>
      </c>
      <c r="BG51" s="420">
        <f>IF(BG16="NO","-",BG16/BG$5)</f>
        <v>1.2440971691566669E-4</v>
      </c>
      <c r="BH51" s="421"/>
      <c r="BJ51" s="368"/>
    </row>
    <row r="52" spans="20:63" ht="17.100000000000001" customHeight="1">
      <c r="U52" s="384" t="s">
        <v>16</v>
      </c>
      <c r="V52" s="423"/>
      <c r="X52" s="380" t="s">
        <v>321</v>
      </c>
      <c r="Y52" s="381"/>
      <c r="Z52" s="424"/>
      <c r="AA52" s="424">
        <f t="shared" ref="AA52:BC52" si="32">SUM(AA53:AA58)</f>
        <v>1</v>
      </c>
      <c r="AB52" s="424">
        <f t="shared" si="32"/>
        <v>1</v>
      </c>
      <c r="AC52" s="424">
        <f t="shared" si="32"/>
        <v>1</v>
      </c>
      <c r="AD52" s="424">
        <f t="shared" si="32"/>
        <v>0.99999999999999989</v>
      </c>
      <c r="AE52" s="424">
        <f t="shared" si="32"/>
        <v>1</v>
      </c>
      <c r="AF52" s="424">
        <f t="shared" si="32"/>
        <v>1</v>
      </c>
      <c r="AG52" s="424">
        <f t="shared" si="32"/>
        <v>1</v>
      </c>
      <c r="AH52" s="424">
        <f t="shared" si="32"/>
        <v>0.99999999999999978</v>
      </c>
      <c r="AI52" s="424">
        <f t="shared" si="32"/>
        <v>1</v>
      </c>
      <c r="AJ52" s="424">
        <f t="shared" si="32"/>
        <v>1</v>
      </c>
      <c r="AK52" s="424">
        <f t="shared" si="32"/>
        <v>1</v>
      </c>
      <c r="AL52" s="424">
        <f t="shared" si="32"/>
        <v>1</v>
      </c>
      <c r="AM52" s="424">
        <f t="shared" si="32"/>
        <v>1</v>
      </c>
      <c r="AN52" s="424">
        <f t="shared" si="32"/>
        <v>1</v>
      </c>
      <c r="AO52" s="424">
        <f t="shared" si="32"/>
        <v>1</v>
      </c>
      <c r="AP52" s="424">
        <f t="shared" si="32"/>
        <v>1.0000000000000002</v>
      </c>
      <c r="AQ52" s="424">
        <f t="shared" si="32"/>
        <v>1</v>
      </c>
      <c r="AR52" s="424">
        <f t="shared" si="32"/>
        <v>1</v>
      </c>
      <c r="AS52" s="424">
        <f t="shared" si="32"/>
        <v>1</v>
      </c>
      <c r="AT52" s="424">
        <f t="shared" si="32"/>
        <v>1</v>
      </c>
      <c r="AU52" s="424">
        <f t="shared" si="32"/>
        <v>1.0000000000000002</v>
      </c>
      <c r="AV52" s="424">
        <f t="shared" si="32"/>
        <v>1</v>
      </c>
      <c r="AW52" s="424">
        <f t="shared" si="32"/>
        <v>1</v>
      </c>
      <c r="AX52" s="424">
        <f t="shared" si="32"/>
        <v>1.0000000000000002</v>
      </c>
      <c r="AY52" s="424">
        <f t="shared" si="32"/>
        <v>0.99999999999999978</v>
      </c>
      <c r="AZ52" s="424">
        <f t="shared" si="32"/>
        <v>1</v>
      </c>
      <c r="BA52" s="424">
        <f t="shared" si="32"/>
        <v>1</v>
      </c>
      <c r="BB52" s="424">
        <f t="shared" si="32"/>
        <v>1.0000000000000002</v>
      </c>
      <c r="BC52" s="424">
        <f t="shared" si="32"/>
        <v>1.0000000000000002</v>
      </c>
      <c r="BD52" s="425">
        <f>SUM(BD53:BD58)</f>
        <v>0.99999999999999967</v>
      </c>
      <c r="BE52" s="425">
        <f>SUM(BE53:BE58)</f>
        <v>1</v>
      </c>
      <c r="BF52" s="425">
        <f>SUM(BF53:BF58)</f>
        <v>1</v>
      </c>
      <c r="BG52" s="425">
        <f>SUM(BG53:BG58)</f>
        <v>1</v>
      </c>
      <c r="BH52" s="421"/>
      <c r="BJ52" s="368"/>
      <c r="BK52" s="368"/>
    </row>
    <row r="53" spans="20:63" ht="17.100000000000001" customHeight="1">
      <c r="U53" s="384"/>
      <c r="V53" s="314" t="s">
        <v>1069</v>
      </c>
      <c r="X53" s="384"/>
      <c r="Y53" s="314" t="s">
        <v>1090</v>
      </c>
      <c r="Z53" s="411"/>
      <c r="AA53" s="426">
        <f t="shared" ref="AA53:BD53" si="33">IF(AA18="NO","-",AA18/AA$17)</f>
        <v>0.20871386778767342</v>
      </c>
      <c r="AB53" s="426">
        <f t="shared" si="33"/>
        <v>0.21103488869256534</v>
      </c>
      <c r="AC53" s="426">
        <f t="shared" si="33"/>
        <v>0.21534850794958477</v>
      </c>
      <c r="AD53" s="426">
        <f t="shared" si="33"/>
        <v>0.21377693626904823</v>
      </c>
      <c r="AE53" s="426">
        <f t="shared" si="33"/>
        <v>0.21284180461938698</v>
      </c>
      <c r="AF53" s="426">
        <f t="shared" si="33"/>
        <v>0.21242168978139511</v>
      </c>
      <c r="AG53" s="426">
        <f t="shared" si="33"/>
        <v>0.24045035657844152</v>
      </c>
      <c r="AH53" s="426">
        <f t="shared" si="33"/>
        <v>0.27758630740203583</v>
      </c>
      <c r="AI53" s="426">
        <f t="shared" si="33"/>
        <v>0.3414470579132487</v>
      </c>
      <c r="AJ53" s="426">
        <f t="shared" si="33"/>
        <v>0.46369257199498676</v>
      </c>
      <c r="AK53" s="426">
        <f t="shared" si="33"/>
        <v>0.56326052872773036</v>
      </c>
      <c r="AL53" s="426">
        <f t="shared" si="33"/>
        <v>0.52257800563555912</v>
      </c>
      <c r="AM53" s="426">
        <f t="shared" si="33"/>
        <v>0.5599029605667003</v>
      </c>
      <c r="AN53" s="426">
        <f t="shared" si="33"/>
        <v>0.57665248929755175</v>
      </c>
      <c r="AO53" s="426">
        <f t="shared" si="33"/>
        <v>0.58541740299033518</v>
      </c>
      <c r="AP53" s="426">
        <f t="shared" si="33"/>
        <v>0.52890246328500434</v>
      </c>
      <c r="AQ53" s="426">
        <f t="shared" si="33"/>
        <v>0.54491156531075879</v>
      </c>
      <c r="AR53" s="426">
        <f t="shared" si="33"/>
        <v>0.55611832635149627</v>
      </c>
      <c r="AS53" s="426">
        <f t="shared" si="33"/>
        <v>0.57373679587071769</v>
      </c>
      <c r="AT53" s="426">
        <f t="shared" si="33"/>
        <v>0.50956554630819473</v>
      </c>
      <c r="AU53" s="426">
        <f t="shared" si="33"/>
        <v>0.51340523363965807</v>
      </c>
      <c r="AV53" s="426">
        <f t="shared" si="33"/>
        <v>0.48730401550148633</v>
      </c>
      <c r="AW53" s="426">
        <f t="shared" si="33"/>
        <v>0.46480038319930167</v>
      </c>
      <c r="AX53" s="426">
        <f t="shared" si="33"/>
        <v>0.46680405190390228</v>
      </c>
      <c r="AY53" s="426">
        <f t="shared" si="33"/>
        <v>0.47670951294431763</v>
      </c>
      <c r="AZ53" s="426">
        <f t="shared" si="33"/>
        <v>0.47375459998233377</v>
      </c>
      <c r="BA53" s="426">
        <f t="shared" si="33"/>
        <v>0.50420791533056686</v>
      </c>
      <c r="BB53" s="426">
        <f t="shared" si="33"/>
        <v>0.51860078396083065</v>
      </c>
      <c r="BC53" s="426">
        <f t="shared" si="33"/>
        <v>0.50833949283449997</v>
      </c>
      <c r="BD53" s="427">
        <f t="shared" si="33"/>
        <v>0.49078876409930089</v>
      </c>
      <c r="BE53" s="427">
        <f t="shared" ref="BE53:BF58" si="34">IF(BE18="NO","-",BE18/BE$17)</f>
        <v>0.52114119780459967</v>
      </c>
      <c r="BF53" s="427">
        <f t="shared" si="34"/>
        <v>0.48627407700447806</v>
      </c>
      <c r="BG53" s="427">
        <f>IF(BG18="NO","-",BG18/BG$17)</f>
        <v>0.47615296824332409</v>
      </c>
      <c r="BH53" s="407"/>
    </row>
    <row r="54" spans="20:63" ht="17.100000000000001" customHeight="1">
      <c r="U54" s="383"/>
      <c r="V54" s="314" t="s">
        <v>1070</v>
      </c>
      <c r="X54" s="384"/>
      <c r="Y54" s="314" t="s">
        <v>318</v>
      </c>
      <c r="Z54" s="411"/>
      <c r="AA54" s="426">
        <f t="shared" ref="AA54:BD54" si="35">IF(AA19="NO","-",AA19/AA$17)</f>
        <v>4.56682001532039E-3</v>
      </c>
      <c r="AB54" s="426">
        <f t="shared" si="35"/>
        <v>4.6350085790832192E-3</v>
      </c>
      <c r="AC54" s="426">
        <f t="shared" si="35"/>
        <v>4.6855578420472209E-3</v>
      </c>
      <c r="AD54" s="426">
        <f t="shared" si="35"/>
        <v>4.750563351034456E-3</v>
      </c>
      <c r="AE54" s="426">
        <f t="shared" si="35"/>
        <v>4.7751212326506585E-3</v>
      </c>
      <c r="AF54" s="426">
        <f t="shared" si="35"/>
        <v>4.7974489655179539E-3</v>
      </c>
      <c r="AG54" s="426">
        <f t="shared" si="35"/>
        <v>4.4887919103463562E-3</v>
      </c>
      <c r="AH54" s="426">
        <f t="shared" si="35"/>
        <v>7.6551731083426625E-3</v>
      </c>
      <c r="AI54" s="426">
        <f t="shared" si="35"/>
        <v>1.0191866461104699E-2</v>
      </c>
      <c r="AJ54" s="426">
        <f t="shared" si="35"/>
        <v>1.6242253225473437E-2</v>
      </c>
      <c r="AK54" s="426">
        <f t="shared" si="35"/>
        <v>1.8359065271671551E-2</v>
      </c>
      <c r="AL54" s="426">
        <f t="shared" si="35"/>
        <v>1.4842190637665651E-2</v>
      </c>
      <c r="AM54" s="426">
        <f t="shared" si="35"/>
        <v>1.9885831123588042E-2</v>
      </c>
      <c r="AN54" s="426">
        <f t="shared" si="35"/>
        <v>1.8988592965440323E-2</v>
      </c>
      <c r="AO54" s="426">
        <f t="shared" si="35"/>
        <v>1.9356960341899414E-2</v>
      </c>
      <c r="AP54" s="426">
        <f t="shared" si="35"/>
        <v>1.7545485769153803E-2</v>
      </c>
      <c r="AQ54" s="426">
        <f t="shared" si="35"/>
        <v>1.7344485547949692E-2</v>
      </c>
      <c r="AR54" s="426">
        <f t="shared" si="35"/>
        <v>1.3376062446717052E-2</v>
      </c>
      <c r="AS54" s="426">
        <f t="shared" si="35"/>
        <v>1.4429958993636987E-2</v>
      </c>
      <c r="AT54" s="426">
        <f t="shared" si="35"/>
        <v>9.6361948828408428E-3</v>
      </c>
      <c r="AU54" s="426">
        <f t="shared" si="35"/>
        <v>1.0861091775768781E-2</v>
      </c>
      <c r="AV54" s="426">
        <f t="shared" si="35"/>
        <v>1.5605329525082728E-2</v>
      </c>
      <c r="AW54" s="426">
        <f t="shared" si="35"/>
        <v>1.9596797668010695E-2</v>
      </c>
      <c r="AX54" s="426">
        <f t="shared" si="35"/>
        <v>2.2737560949774659E-2</v>
      </c>
      <c r="AY54" s="426">
        <f t="shared" si="35"/>
        <v>2.6267672920428014E-2</v>
      </c>
      <c r="AZ54" s="426">
        <f t="shared" si="35"/>
        <v>2.5718620790737882E-2</v>
      </c>
      <c r="BA54" s="426">
        <f t="shared" si="35"/>
        <v>2.0775730969770884E-2</v>
      </c>
      <c r="BB54" s="426">
        <f t="shared" si="35"/>
        <v>2.3658774617520081E-2</v>
      </c>
      <c r="BC54" s="426">
        <f t="shared" si="35"/>
        <v>2.2252963824571814E-2</v>
      </c>
      <c r="BD54" s="427">
        <f t="shared" si="35"/>
        <v>2.1376312804643655E-2</v>
      </c>
      <c r="BE54" s="427">
        <f t="shared" si="34"/>
        <v>2.1565742755630252E-2</v>
      </c>
      <c r="BF54" s="427">
        <f t="shared" si="34"/>
        <v>2.4159735843440375E-2</v>
      </c>
      <c r="BG54" s="427">
        <f t="shared" ref="BG54" si="36">IF(BG19="NO","-",BG19/BG$17)</f>
        <v>1.689663711699348E-2</v>
      </c>
      <c r="BH54" s="407"/>
    </row>
    <row r="55" spans="20:63" ht="17.100000000000001" customHeight="1">
      <c r="U55" s="384"/>
      <c r="V55" s="314" t="s">
        <v>1066</v>
      </c>
      <c r="X55" s="384"/>
      <c r="Y55" s="314" t="s">
        <v>1067</v>
      </c>
      <c r="Z55" s="411"/>
      <c r="AA55" s="426">
        <f t="shared" ref="AA55:BD55" si="37">IF(AA20="NO","-",AA20/AA$17)</f>
        <v>0.68612274634958037</v>
      </c>
      <c r="AB55" s="426">
        <f t="shared" si="37"/>
        <v>0.69636745152334067</v>
      </c>
      <c r="AC55" s="426">
        <f t="shared" si="37"/>
        <v>0.70396201382587442</v>
      </c>
      <c r="AD55" s="426">
        <f t="shared" si="37"/>
        <v>0.7137284942662131</v>
      </c>
      <c r="AE55" s="426">
        <f t="shared" si="37"/>
        <v>0.71741809033579984</v>
      </c>
      <c r="AF55" s="426">
        <f t="shared" si="37"/>
        <v>0.72077262704696354</v>
      </c>
      <c r="AG55" s="426">
        <f t="shared" si="37"/>
        <v>0.67999669875463575</v>
      </c>
      <c r="AH55" s="426">
        <f t="shared" si="37"/>
        <v>0.62284248620753113</v>
      </c>
      <c r="AI55" s="426">
        <f t="shared" si="37"/>
        <v>0.54093429309490337</v>
      </c>
      <c r="AJ55" s="426">
        <f t="shared" si="37"/>
        <v>0.39257323761885426</v>
      </c>
      <c r="AK55" s="426">
        <f t="shared" si="37"/>
        <v>0.27029625560132964</v>
      </c>
      <c r="AL55" s="426">
        <f t="shared" si="37"/>
        <v>0.31885264282615927</v>
      </c>
      <c r="AM55" s="426">
        <f t="shared" si="37"/>
        <v>0.27540550573135808</v>
      </c>
      <c r="AN55" s="426">
        <f t="shared" si="37"/>
        <v>0.25956516003061952</v>
      </c>
      <c r="AO55" s="426">
        <f t="shared" si="37"/>
        <v>0.27022073109088329</v>
      </c>
      <c r="AP55" s="426">
        <f t="shared" si="37"/>
        <v>0.32576083550769497</v>
      </c>
      <c r="AQ55" s="426">
        <f t="shared" si="37"/>
        <v>0.31074778392258107</v>
      </c>
      <c r="AR55" s="426">
        <f t="shared" si="37"/>
        <v>0.30076171636180093</v>
      </c>
      <c r="AS55" s="426">
        <f t="shared" si="37"/>
        <v>0.28961230969675444</v>
      </c>
      <c r="AT55" s="426">
        <f t="shared" si="37"/>
        <v>0.35771238878539768</v>
      </c>
      <c r="AU55" s="426">
        <f t="shared" si="37"/>
        <v>0.40784759830681599</v>
      </c>
      <c r="AV55" s="426">
        <f t="shared" si="37"/>
        <v>0.43206955535095759</v>
      </c>
      <c r="AW55" s="426">
        <f t="shared" si="37"/>
        <v>0.46426109177074837</v>
      </c>
      <c r="AX55" s="426">
        <f t="shared" si="37"/>
        <v>0.46733444933206325</v>
      </c>
      <c r="AY55" s="426">
        <f t="shared" si="37"/>
        <v>0.46016006754725952</v>
      </c>
      <c r="AZ55" s="426">
        <f t="shared" si="37"/>
        <v>0.46213147630713153</v>
      </c>
      <c r="BA55" s="426">
        <f t="shared" si="37"/>
        <v>0.4388284240567667</v>
      </c>
      <c r="BB55" s="426">
        <f t="shared" si="37"/>
        <v>0.42791148110002569</v>
      </c>
      <c r="BC55" s="426">
        <f t="shared" si="37"/>
        <v>0.43244984092957556</v>
      </c>
      <c r="BD55" s="427">
        <f t="shared" si="37"/>
        <v>0.45279234621531461</v>
      </c>
      <c r="BE55" s="427">
        <f t="shared" si="34"/>
        <v>0.41772254914800527</v>
      </c>
      <c r="BF55" s="427">
        <f t="shared" si="34"/>
        <v>0.44042159051874341</v>
      </c>
      <c r="BG55" s="427">
        <f t="shared" ref="BG55" si="38">IF(BG20="NO","-",BG20/BG$17)</f>
        <v>0.46130053934642429</v>
      </c>
      <c r="BH55" s="407"/>
    </row>
    <row r="56" spans="20:63" ht="17.100000000000001" customHeight="1">
      <c r="U56" s="384"/>
      <c r="V56" s="314" t="s">
        <v>1078</v>
      </c>
      <c r="X56" s="384"/>
      <c r="Y56" s="314" t="s">
        <v>1079</v>
      </c>
      <c r="Z56" s="426"/>
      <c r="AA56" s="426">
        <f t="shared" ref="AA56:BD56" si="39">IF(AA21="NO","-",AA21/AA$17)</f>
        <v>4.9303263353920615E-2</v>
      </c>
      <c r="AB56" s="426">
        <f t="shared" si="39"/>
        <v>5.0039425213955838E-2</v>
      </c>
      <c r="AC56" s="426">
        <f t="shared" si="39"/>
        <v>5.0585153667431125E-2</v>
      </c>
      <c r="AD56" s="426">
        <f t="shared" si="39"/>
        <v>5.1286951355603953E-2</v>
      </c>
      <c r="AE56" s="426">
        <f t="shared" si="39"/>
        <v>5.1552077570492266E-2</v>
      </c>
      <c r="AF56" s="426">
        <f t="shared" si="39"/>
        <v>5.1793127160789078E-2</v>
      </c>
      <c r="AG56" s="426">
        <f t="shared" si="39"/>
        <v>6.5672316039747186E-2</v>
      </c>
      <c r="AH56" s="426">
        <f t="shared" si="39"/>
        <v>8.3914630034280624E-2</v>
      </c>
      <c r="AI56" s="426">
        <f t="shared" si="39"/>
        <v>9.923234254014178E-2</v>
      </c>
      <c r="AJ56" s="426">
        <f t="shared" si="39"/>
        <v>0.12083276672655566</v>
      </c>
      <c r="AK56" s="426">
        <f t="shared" si="39"/>
        <v>0.14295586339851951</v>
      </c>
      <c r="AL56" s="426">
        <f t="shared" si="39"/>
        <v>0.13858158593962636</v>
      </c>
      <c r="AM56" s="426">
        <f t="shared" si="39"/>
        <v>0.13959622027557261</v>
      </c>
      <c r="AN56" s="426">
        <f t="shared" si="39"/>
        <v>0.1394060756653463</v>
      </c>
      <c r="AO56" s="426">
        <f t="shared" si="39"/>
        <v>0.11988849012700385</v>
      </c>
      <c r="AP56" s="426">
        <f t="shared" si="39"/>
        <v>0.12235630554221921</v>
      </c>
      <c r="AQ56" s="426">
        <f t="shared" si="39"/>
        <v>0.12176482292731829</v>
      </c>
      <c r="AR56" s="426">
        <f t="shared" si="39"/>
        <v>0.1237151915772212</v>
      </c>
      <c r="AS56" s="426">
        <f t="shared" si="39"/>
        <v>0.11390211889001457</v>
      </c>
      <c r="AT56" s="426">
        <f t="shared" si="39"/>
        <v>0.11402485677942009</v>
      </c>
      <c r="AU56" s="426">
        <f t="shared" si="39"/>
        <v>5.9102884553521688E-2</v>
      </c>
      <c r="AV56" s="426">
        <f t="shared" si="39"/>
        <v>5.4922446494801332E-2</v>
      </c>
      <c r="AW56" s="426">
        <f t="shared" si="39"/>
        <v>4.2908809574878345E-2</v>
      </c>
      <c r="AX56" s="426">
        <f t="shared" si="39"/>
        <v>3.3663540263068198E-2</v>
      </c>
      <c r="AY56" s="426">
        <f t="shared" si="39"/>
        <v>3.1637357314031E-2</v>
      </c>
      <c r="AZ56" s="426">
        <f t="shared" si="39"/>
        <v>3.4383104919457834E-2</v>
      </c>
      <c r="BA56" s="426">
        <f t="shared" si="39"/>
        <v>2.8589220965655193E-2</v>
      </c>
      <c r="BB56" s="426">
        <f t="shared" si="39"/>
        <v>2.3005290141371475E-2</v>
      </c>
      <c r="BC56" s="426">
        <f t="shared" si="39"/>
        <v>2.477651988782437E-2</v>
      </c>
      <c r="BD56" s="427">
        <f t="shared" si="39"/>
        <v>1.8456883101861259E-2</v>
      </c>
      <c r="BE56" s="427">
        <f t="shared" si="34"/>
        <v>2.0886194583373298E-2</v>
      </c>
      <c r="BF56" s="427">
        <f t="shared" si="34"/>
        <v>2.47355213908667E-2</v>
      </c>
      <c r="BG56" s="427">
        <f t="shared" ref="BG56" si="40">IF(BG21="NO","-",BG21/BG$17)</f>
        <v>2.186839596801831E-2</v>
      </c>
      <c r="BH56" s="407"/>
    </row>
    <row r="57" spans="20:63" ht="17.100000000000001" customHeight="1">
      <c r="U57" s="383"/>
      <c r="V57" s="314" t="s">
        <v>1077</v>
      </c>
      <c r="X57" s="384"/>
      <c r="Y57" s="314" t="s">
        <v>527</v>
      </c>
      <c r="Z57" s="408"/>
      <c r="AA57" s="427">
        <f t="shared" ref="AA57:BD57" si="41">IF(AA22="NO","-",AA22/AA$17)</f>
        <v>2.3730548996950076E-3</v>
      </c>
      <c r="AB57" s="427">
        <f t="shared" si="41"/>
        <v>1.9366013971888077E-3</v>
      </c>
      <c r="AC57" s="427">
        <f t="shared" si="41"/>
        <v>1.5765492633269709E-3</v>
      </c>
      <c r="AD57" s="427">
        <f t="shared" si="41"/>
        <v>1.0427792834660882E-3</v>
      </c>
      <c r="AE57" s="427">
        <f t="shared" si="41"/>
        <v>8.5327790901726678E-4</v>
      </c>
      <c r="AF57" s="427">
        <f t="shared" si="41"/>
        <v>7.5874630542525055E-4</v>
      </c>
      <c r="AG57" s="427">
        <f t="shared" si="41"/>
        <v>7.3167873384144674E-4</v>
      </c>
      <c r="AH57" s="427">
        <f t="shared" si="41"/>
        <v>8.3879370526768052E-4</v>
      </c>
      <c r="AI57" s="427">
        <f t="shared" si="41"/>
        <v>9.7728864098067065E-4</v>
      </c>
      <c r="AJ57" s="427">
        <f t="shared" si="41"/>
        <v>1.2324033703263117E-3</v>
      </c>
      <c r="AK57" s="427">
        <f t="shared" si="41"/>
        <v>1.3991759847948983E-3</v>
      </c>
      <c r="AL57" s="427">
        <f t="shared" si="41"/>
        <v>1.2566229232478922E-3</v>
      </c>
      <c r="AM57" s="426">
        <f t="shared" si="41"/>
        <v>1.274738842488144E-3</v>
      </c>
      <c r="AN57" s="426">
        <f t="shared" si="41"/>
        <v>1.2672740425991764E-3</v>
      </c>
      <c r="AO57" s="426">
        <f t="shared" si="41"/>
        <v>1.2519935783572326E-3</v>
      </c>
      <c r="AP57" s="426">
        <f t="shared" si="41"/>
        <v>1.3066275821420415E-3</v>
      </c>
      <c r="AQ57" s="426">
        <f t="shared" si="41"/>
        <v>1.2823962610095988E-3</v>
      </c>
      <c r="AR57" s="426">
        <f t="shared" si="41"/>
        <v>1.5723047113055093E-3</v>
      </c>
      <c r="AS57" s="426">
        <f t="shared" si="41"/>
        <v>2.1714340220849856E-3</v>
      </c>
      <c r="AT57" s="426">
        <f t="shared" si="41"/>
        <v>2.5134893115128028E-3</v>
      </c>
      <c r="AU57" s="426">
        <f t="shared" si="41"/>
        <v>2.8987959979051643E-3</v>
      </c>
      <c r="AV57" s="426">
        <f t="shared" si="41"/>
        <v>3.4622049150192635E-3</v>
      </c>
      <c r="AW57" s="427">
        <f t="shared" si="41"/>
        <v>2.1453993363044254E-3</v>
      </c>
      <c r="AX57" s="426">
        <f t="shared" si="41"/>
        <v>4.702872040296251E-3</v>
      </c>
      <c r="AY57" s="426">
        <f t="shared" si="41"/>
        <v>4.3021386535239134E-3</v>
      </c>
      <c r="AZ57" s="426">
        <f t="shared" si="41"/>
        <v>4.0121980003389388E-3</v>
      </c>
      <c r="BA57" s="426">
        <f t="shared" si="41"/>
        <v>7.5987086772404244E-3</v>
      </c>
      <c r="BB57" s="426">
        <f t="shared" si="41"/>
        <v>6.8236701802522112E-3</v>
      </c>
      <c r="BC57" s="426">
        <f t="shared" si="41"/>
        <v>1.2181182523528317E-2</v>
      </c>
      <c r="BD57" s="427">
        <f t="shared" si="41"/>
        <v>1.6585693778879355E-2</v>
      </c>
      <c r="BE57" s="427">
        <f t="shared" si="34"/>
        <v>1.868431570839154E-2</v>
      </c>
      <c r="BF57" s="427">
        <f t="shared" si="34"/>
        <v>2.4409075242471507E-2</v>
      </c>
      <c r="BG57" s="427">
        <f t="shared" ref="BG57" si="42">IF(BG22="NO","-",BG22/BG$17)</f>
        <v>2.3781459325239999E-2</v>
      </c>
      <c r="BH57" s="428"/>
    </row>
    <row r="58" spans="20:63" ht="17.100000000000001" customHeight="1">
      <c r="U58" s="387"/>
      <c r="V58" s="314" t="s">
        <v>1080</v>
      </c>
      <c r="X58" s="388"/>
      <c r="Y58" s="314" t="s">
        <v>317</v>
      </c>
      <c r="Z58" s="412"/>
      <c r="AA58" s="426">
        <f t="shared" ref="AA58:BD58" si="43">IF(AA23="NO","-",AA23/AA$17)</f>
        <v>4.8920247593810154E-2</v>
      </c>
      <c r="AB58" s="426">
        <f t="shared" si="43"/>
        <v>3.5986624593866125E-2</v>
      </c>
      <c r="AC58" s="426">
        <f t="shared" si="43"/>
        <v>2.3842217451735512E-2</v>
      </c>
      <c r="AD58" s="426">
        <f t="shared" si="43"/>
        <v>1.5414275474634108E-2</v>
      </c>
      <c r="AE58" s="426">
        <f t="shared" si="43"/>
        <v>1.2559628332653033E-2</v>
      </c>
      <c r="AF58" s="426">
        <f t="shared" si="43"/>
        <v>9.4563607399090772E-3</v>
      </c>
      <c r="AG58" s="426">
        <f t="shared" si="43"/>
        <v>8.6601579829877016E-3</v>
      </c>
      <c r="AH58" s="426">
        <f t="shared" si="43"/>
        <v>7.1626095425419171E-3</v>
      </c>
      <c r="AI58" s="426">
        <f t="shared" si="43"/>
        <v>7.217151349620767E-3</v>
      </c>
      <c r="AJ58" s="426">
        <f t="shared" si="43"/>
        <v>5.4267670638035942E-3</v>
      </c>
      <c r="AK58" s="426">
        <f t="shared" si="43"/>
        <v>3.7291110159541319E-3</v>
      </c>
      <c r="AL58" s="426">
        <f t="shared" si="43"/>
        <v>3.8889520377417357E-3</v>
      </c>
      <c r="AM58" s="426">
        <f t="shared" si="43"/>
        <v>3.9347434602927788E-3</v>
      </c>
      <c r="AN58" s="426">
        <f t="shared" si="43"/>
        <v>4.1204079984429147E-3</v>
      </c>
      <c r="AO58" s="426">
        <f t="shared" si="43"/>
        <v>3.8644218715210422E-3</v>
      </c>
      <c r="AP58" s="426">
        <f t="shared" si="43"/>
        <v>4.1282823137857314E-3</v>
      </c>
      <c r="AQ58" s="426">
        <f t="shared" si="43"/>
        <v>3.9489460303826253E-3</v>
      </c>
      <c r="AR58" s="426">
        <f t="shared" si="43"/>
        <v>4.4563985514589934E-3</v>
      </c>
      <c r="AS58" s="426">
        <f t="shared" si="43"/>
        <v>6.1473825267913682E-3</v>
      </c>
      <c r="AT58" s="426">
        <f t="shared" si="43"/>
        <v>6.547523932633849E-3</v>
      </c>
      <c r="AU58" s="426">
        <f t="shared" si="43"/>
        <v>5.8843957263303853E-3</v>
      </c>
      <c r="AV58" s="426">
        <f t="shared" si="43"/>
        <v>6.6364482126527215E-3</v>
      </c>
      <c r="AW58" s="426">
        <f t="shared" si="43"/>
        <v>6.2875184507564536E-3</v>
      </c>
      <c r="AX58" s="426">
        <f t="shared" si="43"/>
        <v>4.7575255108955206E-3</v>
      </c>
      <c r="AY58" s="426">
        <f t="shared" si="43"/>
        <v>9.2325062043986542E-4</v>
      </c>
      <c r="AZ58" s="429" t="str">
        <f t="shared" si="43"/>
        <v>-</v>
      </c>
      <c r="BA58" s="429" t="str">
        <f t="shared" si="43"/>
        <v>-</v>
      </c>
      <c r="BB58" s="429" t="str">
        <f t="shared" si="43"/>
        <v>-</v>
      </c>
      <c r="BC58" s="429" t="str">
        <f t="shared" si="43"/>
        <v>-</v>
      </c>
      <c r="BD58" s="429" t="str">
        <f t="shared" si="43"/>
        <v>-</v>
      </c>
      <c r="BE58" s="429" t="str">
        <f t="shared" si="34"/>
        <v>-</v>
      </c>
      <c r="BF58" s="429" t="str">
        <f t="shared" si="34"/>
        <v>-</v>
      </c>
      <c r="BG58" s="429" t="str">
        <f t="shared" ref="BG58" si="44">IF(BG23="NO","-",BG23/BG$17)</f>
        <v>-</v>
      </c>
      <c r="BH58" s="407"/>
    </row>
    <row r="59" spans="20:63" ht="17.100000000000001" customHeight="1">
      <c r="U59" s="389" t="s">
        <v>601</v>
      </c>
      <c r="V59" s="390"/>
      <c r="X59" s="389" t="s">
        <v>601</v>
      </c>
      <c r="Y59" s="390"/>
      <c r="Z59" s="430"/>
      <c r="AA59" s="431">
        <f>SUM(AA60:AA65)</f>
        <v>1.0000000000000004</v>
      </c>
      <c r="AB59" s="431">
        <f t="shared" ref="AB59:BA59" si="45">SUM(AB60:AB65)</f>
        <v>1.0000000000000002</v>
      </c>
      <c r="AC59" s="431">
        <f t="shared" si="45"/>
        <v>0.99999999999999989</v>
      </c>
      <c r="AD59" s="431">
        <f t="shared" si="45"/>
        <v>1</v>
      </c>
      <c r="AE59" s="431">
        <f t="shared" si="45"/>
        <v>1</v>
      </c>
      <c r="AF59" s="431">
        <f t="shared" si="45"/>
        <v>0.99999999999999978</v>
      </c>
      <c r="AG59" s="431">
        <f t="shared" si="45"/>
        <v>1</v>
      </c>
      <c r="AH59" s="431">
        <f t="shared" si="45"/>
        <v>1</v>
      </c>
      <c r="AI59" s="431">
        <f t="shared" si="45"/>
        <v>1</v>
      </c>
      <c r="AJ59" s="431">
        <f t="shared" si="45"/>
        <v>1</v>
      </c>
      <c r="AK59" s="431">
        <f t="shared" si="45"/>
        <v>1</v>
      </c>
      <c r="AL59" s="431">
        <f t="shared" si="45"/>
        <v>1</v>
      </c>
      <c r="AM59" s="431">
        <f t="shared" si="45"/>
        <v>0.99999999999999989</v>
      </c>
      <c r="AN59" s="431">
        <f t="shared" si="45"/>
        <v>1</v>
      </c>
      <c r="AO59" s="431">
        <f t="shared" si="45"/>
        <v>1</v>
      </c>
      <c r="AP59" s="431">
        <f t="shared" si="45"/>
        <v>1</v>
      </c>
      <c r="AQ59" s="431">
        <f t="shared" si="45"/>
        <v>1</v>
      </c>
      <c r="AR59" s="431">
        <f t="shared" si="45"/>
        <v>0.99999999999999989</v>
      </c>
      <c r="AS59" s="431">
        <f t="shared" si="45"/>
        <v>0.99999999999999989</v>
      </c>
      <c r="AT59" s="431">
        <f t="shared" si="45"/>
        <v>1</v>
      </c>
      <c r="AU59" s="431">
        <f t="shared" si="45"/>
        <v>1</v>
      </c>
      <c r="AV59" s="431">
        <f t="shared" si="45"/>
        <v>0.99999999999999967</v>
      </c>
      <c r="AW59" s="431">
        <f t="shared" si="45"/>
        <v>1</v>
      </c>
      <c r="AX59" s="431">
        <f t="shared" si="45"/>
        <v>1</v>
      </c>
      <c r="AY59" s="431">
        <f t="shared" si="45"/>
        <v>0.99999999999999989</v>
      </c>
      <c r="AZ59" s="431">
        <f t="shared" si="45"/>
        <v>0.99999999999999978</v>
      </c>
      <c r="BA59" s="431">
        <f t="shared" si="45"/>
        <v>1</v>
      </c>
      <c r="BB59" s="431">
        <f t="shared" ref="BB59:BF59" si="46">SUM(BB60:BB65)</f>
        <v>1</v>
      </c>
      <c r="BC59" s="431">
        <f t="shared" si="46"/>
        <v>0.99999999999999989</v>
      </c>
      <c r="BD59" s="432">
        <f t="shared" si="46"/>
        <v>1</v>
      </c>
      <c r="BE59" s="432">
        <f t="shared" si="46"/>
        <v>1.0000000000000002</v>
      </c>
      <c r="BF59" s="432">
        <f t="shared" si="46"/>
        <v>1</v>
      </c>
      <c r="BG59" s="432">
        <f>SUM(BG60:BG65)</f>
        <v>1.0000000000000002</v>
      </c>
      <c r="BH59" s="407"/>
    </row>
    <row r="60" spans="20:63" ht="17.100000000000001" customHeight="1">
      <c r="U60" s="392"/>
      <c r="V60" s="314" t="s">
        <v>1081</v>
      </c>
      <c r="X60" s="389"/>
      <c r="Y60" s="314" t="s">
        <v>1082</v>
      </c>
      <c r="Z60" s="412"/>
      <c r="AA60" s="433">
        <f t="shared" ref="AA60:BD60" si="47">IF(AA25="NO","-",AA25/AA$24)</f>
        <v>5.2537400858106952E-2</v>
      </c>
      <c r="AB60" s="433">
        <f t="shared" si="47"/>
        <v>4.5071157584798391E-2</v>
      </c>
      <c r="AC60" s="433">
        <f t="shared" si="47"/>
        <v>4.3231533665903737E-2</v>
      </c>
      <c r="AD60" s="433">
        <f t="shared" si="47"/>
        <v>4.6779347142616758E-2</v>
      </c>
      <c r="AE60" s="433">
        <f t="shared" si="47"/>
        <v>5.0653778931687703E-2</v>
      </c>
      <c r="AF60" s="433">
        <f t="shared" si="47"/>
        <v>4.6877931890895459E-2</v>
      </c>
      <c r="AG60" s="433">
        <f t="shared" si="47"/>
        <v>4.6174060781464681E-2</v>
      </c>
      <c r="AH60" s="433">
        <f t="shared" si="47"/>
        <v>5.3567275544872908E-2</v>
      </c>
      <c r="AI60" s="433">
        <f t="shared" si="47"/>
        <v>5.8778114233024606E-2</v>
      </c>
      <c r="AJ60" s="433">
        <f t="shared" si="47"/>
        <v>8.2374193608488938E-2</v>
      </c>
      <c r="AK60" s="433">
        <f t="shared" si="47"/>
        <v>0.10249368476283428</v>
      </c>
      <c r="AL60" s="433">
        <f t="shared" si="47"/>
        <v>0.12010042188493726</v>
      </c>
      <c r="AM60" s="433">
        <f t="shared" si="47"/>
        <v>0.12966313843526298</v>
      </c>
      <c r="AN60" s="433">
        <f t="shared" si="47"/>
        <v>0.13336488705431265</v>
      </c>
      <c r="AO60" s="433">
        <f t="shared" si="47"/>
        <v>0.14273722267261749</v>
      </c>
      <c r="AP60" s="433">
        <f t="shared" si="47"/>
        <v>0.14885505313712918</v>
      </c>
      <c r="AQ60" s="433">
        <f t="shared" si="47"/>
        <v>0.14892780623037016</v>
      </c>
      <c r="AR60" s="433">
        <f t="shared" si="47"/>
        <v>0.16340441862709917</v>
      </c>
      <c r="AS60" s="433">
        <f t="shared" si="47"/>
        <v>0.18551021462282422</v>
      </c>
      <c r="AT60" s="433">
        <f t="shared" si="47"/>
        <v>0.3128730476197778</v>
      </c>
      <c r="AU60" s="433">
        <f t="shared" si="47"/>
        <v>0.29693961887861414</v>
      </c>
      <c r="AV60" s="433">
        <f t="shared" si="47"/>
        <v>0.32888505036917037</v>
      </c>
      <c r="AW60" s="433">
        <f t="shared" si="47"/>
        <v>0.3440404283291647</v>
      </c>
      <c r="AX60" s="433">
        <f t="shared" si="47"/>
        <v>0.36476259646940379</v>
      </c>
      <c r="AY60" s="433">
        <f t="shared" si="47"/>
        <v>0.37333781562458768</v>
      </c>
      <c r="AZ60" s="433">
        <f t="shared" si="47"/>
        <v>0.35387369575237126</v>
      </c>
      <c r="BA60" s="433">
        <f t="shared" si="47"/>
        <v>0.33923517471597114</v>
      </c>
      <c r="BB60" s="433">
        <f t="shared" si="47"/>
        <v>0.35668205553537508</v>
      </c>
      <c r="BC60" s="433">
        <f t="shared" si="47"/>
        <v>0.37088293459142696</v>
      </c>
      <c r="BD60" s="434">
        <f t="shared" si="47"/>
        <v>0.38347590434720957</v>
      </c>
      <c r="BE60" s="434">
        <f t="shared" ref="BE60:BF65" si="48">IF(BE25="NO","-",BE25/BE$24)</f>
        <v>0.36155695222173351</v>
      </c>
      <c r="BF60" s="434">
        <f t="shared" si="48"/>
        <v>0.36346780052079675</v>
      </c>
      <c r="BG60" s="434">
        <f>IF(BG25="NO","-",BG25/BG$24)</f>
        <v>0.38208098168911009</v>
      </c>
      <c r="BH60" s="407"/>
    </row>
    <row r="61" spans="20:63" ht="17.100000000000001" customHeight="1">
      <c r="U61" s="392"/>
      <c r="V61" s="314" t="s">
        <v>1083</v>
      </c>
      <c r="X61" s="389"/>
      <c r="Y61" s="314" t="s">
        <v>1084</v>
      </c>
      <c r="Z61" s="411"/>
      <c r="AA61" s="433">
        <f t="shared" ref="AA61:BD61" si="49">IF(AA26="NO","-",AA26/AA$24)</f>
        <v>0.60750390628893425</v>
      </c>
      <c r="AB61" s="433">
        <f t="shared" si="49"/>
        <v>0.61391255746605533</v>
      </c>
      <c r="AC61" s="433">
        <f t="shared" si="49"/>
        <v>0.61638929231894768</v>
      </c>
      <c r="AD61" s="433">
        <f t="shared" si="49"/>
        <v>0.61389167239708931</v>
      </c>
      <c r="AE61" s="433">
        <f t="shared" si="49"/>
        <v>0.61130839610088727</v>
      </c>
      <c r="AF61" s="433">
        <f t="shared" si="49"/>
        <v>0.61396917494136949</v>
      </c>
      <c r="AG61" s="433">
        <f t="shared" si="49"/>
        <v>0.63429443720286971</v>
      </c>
      <c r="AH61" s="433">
        <f t="shared" si="49"/>
        <v>0.65063863734168748</v>
      </c>
      <c r="AI61" s="433">
        <f t="shared" si="49"/>
        <v>0.62800459740751113</v>
      </c>
      <c r="AJ61" s="433">
        <f t="shared" si="49"/>
        <v>0.48503419336619119</v>
      </c>
      <c r="AK61" s="433">
        <f t="shared" si="49"/>
        <v>0.3661386094940372</v>
      </c>
      <c r="AL61" s="433">
        <f t="shared" si="49"/>
        <v>0.31566636142217974</v>
      </c>
      <c r="AM61" s="433">
        <f t="shared" si="49"/>
        <v>0.25286190742312192</v>
      </c>
      <c r="AN61" s="433">
        <f t="shared" si="49"/>
        <v>0.22805140753885719</v>
      </c>
      <c r="AO61" s="433">
        <f t="shared" si="49"/>
        <v>0.2009961555488621</v>
      </c>
      <c r="AP61" s="433">
        <f t="shared" si="49"/>
        <v>0.16410686503263583</v>
      </c>
      <c r="AQ61" s="433">
        <f t="shared" si="49"/>
        <v>0.17622421433457219</v>
      </c>
      <c r="AR61" s="433">
        <f t="shared" si="49"/>
        <v>0.1740759961842484</v>
      </c>
      <c r="AS61" s="433">
        <f t="shared" si="49"/>
        <v>0.19046080137595289</v>
      </c>
      <c r="AT61" s="433">
        <f t="shared" si="49"/>
        <v>0.28032711036090124</v>
      </c>
      <c r="AU61" s="433">
        <f t="shared" si="49"/>
        <v>0.25393014834715927</v>
      </c>
      <c r="AV61" s="433">
        <f t="shared" si="49"/>
        <v>0.3060185988686363</v>
      </c>
      <c r="AW61" s="433">
        <f t="shared" si="49"/>
        <v>0.31339802463526578</v>
      </c>
      <c r="AX61" s="433">
        <f t="shared" si="49"/>
        <v>0.29798495082342474</v>
      </c>
      <c r="AY61" s="433">
        <f t="shared" si="49"/>
        <v>0.28593789809506537</v>
      </c>
      <c r="AZ61" s="433">
        <f t="shared" si="49"/>
        <v>0.28983831112112668</v>
      </c>
      <c r="BA61" s="433">
        <f t="shared" si="49"/>
        <v>0.28060822913112649</v>
      </c>
      <c r="BB61" s="433">
        <f t="shared" si="49"/>
        <v>0.27496629365702402</v>
      </c>
      <c r="BC61" s="433">
        <f t="shared" si="49"/>
        <v>0.25950652472480457</v>
      </c>
      <c r="BD61" s="434">
        <f t="shared" si="49"/>
        <v>0.26808407928273548</v>
      </c>
      <c r="BE61" s="434">
        <f t="shared" si="48"/>
        <v>0.26214602387210889</v>
      </c>
      <c r="BF61" s="434">
        <f t="shared" si="48"/>
        <v>0.27513057785432543</v>
      </c>
      <c r="BG61" s="434">
        <f t="shared" ref="BG61" si="50">IF(BG26="NO","-",BG26/BG$24)</f>
        <v>0.27200068123917137</v>
      </c>
      <c r="BH61" s="407"/>
    </row>
    <row r="62" spans="20:63" ht="17.100000000000001" customHeight="1">
      <c r="U62" s="392"/>
      <c r="V62" s="314" t="s">
        <v>1075</v>
      </c>
      <c r="X62" s="389"/>
      <c r="Y62" s="314" t="s">
        <v>1076</v>
      </c>
      <c r="Z62" s="411"/>
      <c r="AA62" s="433">
        <f t="shared" ref="AA62:BD62" si="51">IF(AA27="NO","-",AA27/AA$24)</f>
        <v>1.0973881969790419E-2</v>
      </c>
      <c r="AB62" s="433">
        <f t="shared" si="51"/>
        <v>8.5609632203756444E-3</v>
      </c>
      <c r="AC62" s="433">
        <f t="shared" si="51"/>
        <v>6.5826129317800054E-3</v>
      </c>
      <c r="AD62" s="433">
        <f t="shared" si="51"/>
        <v>6.8849687336367303E-3</v>
      </c>
      <c r="AE62" s="433">
        <f t="shared" si="51"/>
        <v>6.9927485479603603E-3</v>
      </c>
      <c r="AF62" s="433">
        <f t="shared" si="51"/>
        <v>6.6669110774157311E-3</v>
      </c>
      <c r="AG62" s="433">
        <f t="shared" si="51"/>
        <v>7.7227407126972767E-3</v>
      </c>
      <c r="AH62" s="433">
        <f t="shared" si="51"/>
        <v>1.1893042770034959E-2</v>
      </c>
      <c r="AI62" s="433">
        <f t="shared" si="51"/>
        <v>2.7590329902901379E-2</v>
      </c>
      <c r="AJ62" s="433">
        <f t="shared" si="51"/>
        <v>6.1475128787405332E-2</v>
      </c>
      <c r="AK62" s="433">
        <f t="shared" si="51"/>
        <v>0.12336787318881931</v>
      </c>
      <c r="AL62" s="433">
        <f t="shared" si="51"/>
        <v>0.1626851606887621</v>
      </c>
      <c r="AM62" s="433">
        <f t="shared" si="51"/>
        <v>0.16755512358314398</v>
      </c>
      <c r="AN62" s="433">
        <f t="shared" si="51"/>
        <v>0.17745454520414819</v>
      </c>
      <c r="AO62" s="433">
        <f t="shared" si="51"/>
        <v>0.17753144786694661</v>
      </c>
      <c r="AP62" s="433">
        <f t="shared" si="51"/>
        <v>0.19525589972281374</v>
      </c>
      <c r="AQ62" s="433">
        <f t="shared" si="51"/>
        <v>0.18123568455475889</v>
      </c>
      <c r="AR62" s="433">
        <f t="shared" si="51"/>
        <v>0.19998365233657245</v>
      </c>
      <c r="AS62" s="433">
        <f t="shared" si="51"/>
        <v>0.13634486481947802</v>
      </c>
      <c r="AT62" s="433">
        <f t="shared" si="51"/>
        <v>8.5152528051854665E-2</v>
      </c>
      <c r="AU62" s="433">
        <f t="shared" si="51"/>
        <v>0.10893863557660105</v>
      </c>
      <c r="AV62" s="433">
        <f t="shared" si="51"/>
        <v>7.4257015685380817E-2</v>
      </c>
      <c r="AW62" s="433">
        <f t="shared" si="51"/>
        <v>7.5723816485995049E-2</v>
      </c>
      <c r="AX62" s="433">
        <f t="shared" si="51"/>
        <v>7.0122153567722764E-2</v>
      </c>
      <c r="AY62" s="433">
        <f t="shared" si="51"/>
        <v>8.2167285222040115E-2</v>
      </c>
      <c r="AZ62" s="433">
        <f t="shared" si="51"/>
        <v>9.9332542490393583E-2</v>
      </c>
      <c r="BA62" s="433">
        <f t="shared" si="51"/>
        <v>0.13471732007021314</v>
      </c>
      <c r="BB62" s="433">
        <f t="shared" si="51"/>
        <v>0.10921559381516041</v>
      </c>
      <c r="BC62" s="433">
        <f t="shared" si="51"/>
        <v>0.12411341547543038</v>
      </c>
      <c r="BD62" s="434">
        <f t="shared" si="51"/>
        <v>0.11739076861636627</v>
      </c>
      <c r="BE62" s="434">
        <f t="shared" si="48"/>
        <v>0.13600808749712662</v>
      </c>
      <c r="BF62" s="434">
        <f t="shared" si="48"/>
        <v>0.14699622117267039</v>
      </c>
      <c r="BG62" s="434">
        <f t="shared" ref="BG62" si="52">IF(BG27="NO","-",BG27/BG$24)</f>
        <v>0.13202535546645702</v>
      </c>
      <c r="BH62" s="407"/>
    </row>
    <row r="63" spans="20:63" ht="17.100000000000001" customHeight="1">
      <c r="U63" s="392"/>
      <c r="V63" s="314" t="s">
        <v>1069</v>
      </c>
      <c r="X63" s="389"/>
      <c r="Y63" s="314" t="s">
        <v>1090</v>
      </c>
      <c r="Z63" s="411"/>
      <c r="AA63" s="433">
        <f t="shared" ref="AA63:BD63" si="53">IF(AA28="NO","-",AA28/AA$24)</f>
        <v>6.0865786552323282E-2</v>
      </c>
      <c r="AB63" s="433">
        <f t="shared" si="53"/>
        <v>6.1507868999196372E-2</v>
      </c>
      <c r="AC63" s="433">
        <f t="shared" si="53"/>
        <v>6.1756012942539434E-2</v>
      </c>
      <c r="AD63" s="433">
        <f t="shared" si="53"/>
        <v>6.1505776525161787E-2</v>
      </c>
      <c r="AE63" s="433">
        <f t="shared" si="53"/>
        <v>6.1246958199843028E-2</v>
      </c>
      <c r="AF63" s="433">
        <f t="shared" si="53"/>
        <v>6.1513541501269073E-2</v>
      </c>
      <c r="AG63" s="433">
        <f t="shared" si="53"/>
        <v>6.3291994867131704E-2</v>
      </c>
      <c r="AH63" s="433">
        <f t="shared" si="53"/>
        <v>8.8418400651708667E-2</v>
      </c>
      <c r="AI63" s="433">
        <f t="shared" si="53"/>
        <v>9.6649136094608845E-2</v>
      </c>
      <c r="AJ63" s="433">
        <f t="shared" si="53"/>
        <v>0.13869486010739593</v>
      </c>
      <c r="AK63" s="433">
        <f t="shared" si="53"/>
        <v>0.19432799594061528</v>
      </c>
      <c r="AL63" s="433">
        <f t="shared" si="53"/>
        <v>0.16720984314160045</v>
      </c>
      <c r="AM63" s="433">
        <f t="shared" si="53"/>
        <v>0.18043784513742878</v>
      </c>
      <c r="AN63" s="433">
        <f t="shared" si="53"/>
        <v>0.19185189314886003</v>
      </c>
      <c r="AO63" s="433">
        <f t="shared" si="53"/>
        <v>0.2141333278643584</v>
      </c>
      <c r="AP63" s="433">
        <f t="shared" si="53"/>
        <v>0.20138611799800435</v>
      </c>
      <c r="AQ63" s="433">
        <f t="shared" si="53"/>
        <v>0.16697881220352659</v>
      </c>
      <c r="AR63" s="433">
        <f t="shared" si="53"/>
        <v>0.17211496297020365</v>
      </c>
      <c r="AS63" s="433">
        <f t="shared" si="53"/>
        <v>0.1536682351207061</v>
      </c>
      <c r="AT63" s="433">
        <f t="shared" si="53"/>
        <v>0.16032437243086367</v>
      </c>
      <c r="AU63" s="433">
        <f t="shared" si="53"/>
        <v>0.17028698433360526</v>
      </c>
      <c r="AV63" s="433">
        <f t="shared" si="53"/>
        <v>0.15642710974487867</v>
      </c>
      <c r="AW63" s="433">
        <f t="shared" si="53"/>
        <v>0.14429809936512922</v>
      </c>
      <c r="AX63" s="433">
        <f t="shared" si="53"/>
        <v>0.15173622738912038</v>
      </c>
      <c r="AY63" s="433">
        <f t="shared" si="53"/>
        <v>0.14475238176206309</v>
      </c>
      <c r="AZ63" s="433">
        <f t="shared" si="53"/>
        <v>0.15078526934271785</v>
      </c>
      <c r="BA63" s="433">
        <f t="shared" si="53"/>
        <v>0.15691315653899976</v>
      </c>
      <c r="BB63" s="433">
        <f t="shared" si="53"/>
        <v>0.16893874248356816</v>
      </c>
      <c r="BC63" s="433">
        <f t="shared" si="53"/>
        <v>0.14911577267609832</v>
      </c>
      <c r="BD63" s="434">
        <f t="shared" si="53"/>
        <v>0.14337935796003423</v>
      </c>
      <c r="BE63" s="434">
        <f t="shared" si="48"/>
        <v>0.15273280496364136</v>
      </c>
      <c r="BF63" s="434">
        <f t="shared" si="48"/>
        <v>0.1341499995753257</v>
      </c>
      <c r="BG63" s="434">
        <f t="shared" ref="BG63" si="54">IF(BG28="NO","-",BG28/BG$24)</f>
        <v>0.14000884216208059</v>
      </c>
      <c r="BH63" s="407"/>
    </row>
    <row r="64" spans="20:63" ht="17.100000000000001" customHeight="1">
      <c r="U64" s="392"/>
      <c r="V64" s="314" t="s">
        <v>1070</v>
      </c>
      <c r="X64" s="392"/>
      <c r="Y64" s="314" t="s">
        <v>318</v>
      </c>
      <c r="Z64" s="411"/>
      <c r="AA64" s="433">
        <f t="shared" ref="AA64:BD64" si="55">IF(AA29="NO","-",AA29/AA$24)</f>
        <v>8.2087834002106449E-3</v>
      </c>
      <c r="AB64" s="433">
        <f t="shared" si="55"/>
        <v>8.2953791057787871E-3</v>
      </c>
      <c r="AC64" s="433">
        <f t="shared" si="55"/>
        <v>8.3288455242440489E-3</v>
      </c>
      <c r="AD64" s="433">
        <f t="shared" si="55"/>
        <v>8.2950969001737446E-3</v>
      </c>
      <c r="AE64" s="433">
        <f t="shared" si="55"/>
        <v>8.2601908602966366E-3</v>
      </c>
      <c r="AF64" s="433">
        <f t="shared" si="55"/>
        <v>8.2961441388702782E-3</v>
      </c>
      <c r="AG64" s="433">
        <f t="shared" si="55"/>
        <v>2.3270162315499433E-2</v>
      </c>
      <c r="AH64" s="433">
        <f t="shared" si="55"/>
        <v>3.4926566296223996E-2</v>
      </c>
      <c r="AI64" s="433">
        <f t="shared" si="55"/>
        <v>4.6157291099876332E-2</v>
      </c>
      <c r="AJ64" s="433">
        <f t="shared" si="55"/>
        <v>8.6702800338150421E-2</v>
      </c>
      <c r="AK64" s="433">
        <f t="shared" si="55"/>
        <v>0.11038710557189176</v>
      </c>
      <c r="AL64" s="433">
        <f t="shared" si="55"/>
        <v>0.12249216488899652</v>
      </c>
      <c r="AM64" s="433">
        <f t="shared" si="55"/>
        <v>0.14114189076161285</v>
      </c>
      <c r="AN64" s="433">
        <f t="shared" si="55"/>
        <v>0.14115991597346525</v>
      </c>
      <c r="AO64" s="433">
        <f t="shared" si="55"/>
        <v>0.14239348875366237</v>
      </c>
      <c r="AP64" s="433">
        <f t="shared" si="55"/>
        <v>0.12587854640008023</v>
      </c>
      <c r="AQ64" s="433">
        <f t="shared" si="55"/>
        <v>9.9672282938444032E-2</v>
      </c>
      <c r="AR64" s="433">
        <f t="shared" si="55"/>
        <v>7.0338386057201191E-2</v>
      </c>
      <c r="AS64" s="433">
        <f t="shared" si="55"/>
        <v>6.4822176596940922E-2</v>
      </c>
      <c r="AT64" s="433">
        <f t="shared" si="55"/>
        <v>7.4467362923710964E-2</v>
      </c>
      <c r="AU64" s="433">
        <f t="shared" si="55"/>
        <v>9.971982086791778E-2</v>
      </c>
      <c r="AV64" s="433">
        <f t="shared" si="55"/>
        <v>8.057588896003251E-2</v>
      </c>
      <c r="AW64" s="433">
        <f t="shared" si="55"/>
        <v>7.1426055056398652E-2</v>
      </c>
      <c r="AX64" s="433">
        <f t="shared" si="55"/>
        <v>7.4623048175952333E-2</v>
      </c>
      <c r="AY64" s="433">
        <f t="shared" si="55"/>
        <v>8.607316053380519E-2</v>
      </c>
      <c r="AZ64" s="433">
        <f t="shared" si="55"/>
        <v>8.3323696520599941E-2</v>
      </c>
      <c r="BA64" s="433">
        <f t="shared" si="55"/>
        <v>6.7049445329597446E-2</v>
      </c>
      <c r="BB64" s="433">
        <f t="shared" si="55"/>
        <v>7.214640420196522E-2</v>
      </c>
      <c r="BC64" s="433">
        <f t="shared" si="55"/>
        <v>7.5716468897500985E-2</v>
      </c>
      <c r="BD64" s="434">
        <f t="shared" si="55"/>
        <v>6.8876694848104311E-2</v>
      </c>
      <c r="BE64" s="434">
        <f t="shared" si="48"/>
        <v>6.3681480954479522E-2</v>
      </c>
      <c r="BF64" s="434">
        <f t="shared" si="48"/>
        <v>5.9245440979273756E-2</v>
      </c>
      <c r="BG64" s="434">
        <f t="shared" ref="BG64" si="56">IF(BG29="NO","-",BG29/BG$24)</f>
        <v>5.8089506084210499E-2</v>
      </c>
      <c r="BH64" s="407"/>
    </row>
    <row r="65" spans="2:64" ht="17.100000000000001" customHeight="1">
      <c r="U65" s="393"/>
      <c r="V65" s="314" t="s">
        <v>1087</v>
      </c>
      <c r="X65" s="393"/>
      <c r="Y65" s="314" t="s">
        <v>602</v>
      </c>
      <c r="Z65" s="412"/>
      <c r="AA65" s="433">
        <f t="shared" ref="AA65:BD65" si="57">IF(AA30="NO","-",AA30/AA$24)</f>
        <v>0.25991024093063464</v>
      </c>
      <c r="AB65" s="433">
        <f t="shared" si="57"/>
        <v>0.26265207362379561</v>
      </c>
      <c r="AC65" s="433">
        <f t="shared" si="57"/>
        <v>0.26371170261658505</v>
      </c>
      <c r="AD65" s="433">
        <f t="shared" si="57"/>
        <v>0.2626431383013218</v>
      </c>
      <c r="AE65" s="433">
        <f t="shared" si="57"/>
        <v>0.26153792735932502</v>
      </c>
      <c r="AF65" s="433">
        <f t="shared" si="57"/>
        <v>0.26267629645017981</v>
      </c>
      <c r="AG65" s="433">
        <f t="shared" si="57"/>
        <v>0.22524660412033723</v>
      </c>
      <c r="AH65" s="433">
        <f t="shared" si="57"/>
        <v>0.16055607739547192</v>
      </c>
      <c r="AI65" s="433">
        <f t="shared" si="57"/>
        <v>0.14282053126207772</v>
      </c>
      <c r="AJ65" s="433">
        <f t="shared" si="57"/>
        <v>0.1457188237923682</v>
      </c>
      <c r="AK65" s="433">
        <f t="shared" si="57"/>
        <v>0.10328473104180222</v>
      </c>
      <c r="AL65" s="433">
        <f t="shared" si="57"/>
        <v>0.11184604797352395</v>
      </c>
      <c r="AM65" s="433">
        <f t="shared" si="57"/>
        <v>0.12834009465942942</v>
      </c>
      <c r="AN65" s="433">
        <f t="shared" si="57"/>
        <v>0.12811735108035666</v>
      </c>
      <c r="AO65" s="433">
        <f t="shared" si="57"/>
        <v>0.12220835729355317</v>
      </c>
      <c r="AP65" s="433">
        <f t="shared" si="57"/>
        <v>0.16451751770933667</v>
      </c>
      <c r="AQ65" s="433">
        <f t="shared" si="57"/>
        <v>0.22696119973832812</v>
      </c>
      <c r="AR65" s="433">
        <f t="shared" si="57"/>
        <v>0.22008258382467494</v>
      </c>
      <c r="AS65" s="433">
        <f t="shared" si="57"/>
        <v>0.26919370746409776</v>
      </c>
      <c r="AT65" s="433">
        <f t="shared" si="57"/>
        <v>8.685557861289174E-2</v>
      </c>
      <c r="AU65" s="433">
        <f t="shared" si="57"/>
        <v>7.0184791996102544E-2</v>
      </c>
      <c r="AV65" s="433">
        <f t="shared" si="57"/>
        <v>5.3836336371901113E-2</v>
      </c>
      <c r="AW65" s="433">
        <f t="shared" si="57"/>
        <v>5.1113576128046671E-2</v>
      </c>
      <c r="AX65" s="433">
        <f t="shared" si="57"/>
        <v>4.0771023574375939E-2</v>
      </c>
      <c r="AY65" s="433">
        <f t="shared" si="57"/>
        <v>2.7731458762438547E-2</v>
      </c>
      <c r="AZ65" s="433">
        <f t="shared" si="57"/>
        <v>2.2846484772790516E-2</v>
      </c>
      <c r="BA65" s="433">
        <f t="shared" si="57"/>
        <v>2.1476674214091957E-2</v>
      </c>
      <c r="BB65" s="433">
        <f t="shared" si="57"/>
        <v>1.805091030690718E-2</v>
      </c>
      <c r="BC65" s="433">
        <f t="shared" si="57"/>
        <v>2.0664883634738656E-2</v>
      </c>
      <c r="BD65" s="434">
        <f t="shared" si="57"/>
        <v>1.8793194945550304E-2</v>
      </c>
      <c r="BE65" s="434">
        <f t="shared" si="48"/>
        <v>2.3874650490910289E-2</v>
      </c>
      <c r="BF65" s="434">
        <f t="shared" si="48"/>
        <v>2.1009959897608104E-2</v>
      </c>
      <c r="BG65" s="434">
        <f t="shared" ref="BG65" si="58">IF(BG30="NO","-",BG30/BG$24)</f>
        <v>1.579463335897047E-2</v>
      </c>
      <c r="BH65" s="407"/>
    </row>
    <row r="66" spans="2:64" ht="17.100000000000001" customHeight="1">
      <c r="U66" s="394" t="s">
        <v>603</v>
      </c>
      <c r="V66" s="395"/>
      <c r="X66" s="394" t="s">
        <v>603</v>
      </c>
      <c r="Y66" s="395"/>
      <c r="Z66" s="396"/>
      <c r="AA66" s="435">
        <f>SUM(AA67:AA69)</f>
        <v>1</v>
      </c>
      <c r="AB66" s="435">
        <f t="shared" ref="AB66:BA66" si="59">SUM(AB67:AB69)</f>
        <v>1</v>
      </c>
      <c r="AC66" s="435">
        <f t="shared" si="59"/>
        <v>1</v>
      </c>
      <c r="AD66" s="435">
        <f t="shared" si="59"/>
        <v>0.99999999999999989</v>
      </c>
      <c r="AE66" s="435">
        <f t="shared" si="59"/>
        <v>1.0000000000000002</v>
      </c>
      <c r="AF66" s="435">
        <f t="shared" si="59"/>
        <v>1</v>
      </c>
      <c r="AG66" s="435">
        <f t="shared" si="59"/>
        <v>1</v>
      </c>
      <c r="AH66" s="435">
        <f t="shared" si="59"/>
        <v>1</v>
      </c>
      <c r="AI66" s="435">
        <f t="shared" si="59"/>
        <v>1.0000000000000002</v>
      </c>
      <c r="AJ66" s="435">
        <f t="shared" si="59"/>
        <v>1</v>
      </c>
      <c r="AK66" s="435">
        <f t="shared" si="59"/>
        <v>1.0000000000000002</v>
      </c>
      <c r="AL66" s="435">
        <f t="shared" si="59"/>
        <v>1</v>
      </c>
      <c r="AM66" s="435">
        <f t="shared" si="59"/>
        <v>1</v>
      </c>
      <c r="AN66" s="435">
        <f t="shared" si="59"/>
        <v>1</v>
      </c>
      <c r="AO66" s="435">
        <f t="shared" si="59"/>
        <v>1</v>
      </c>
      <c r="AP66" s="435">
        <f t="shared" si="59"/>
        <v>1.0000000000000002</v>
      </c>
      <c r="AQ66" s="435">
        <f t="shared" si="59"/>
        <v>0.99999999999999989</v>
      </c>
      <c r="AR66" s="435">
        <f t="shared" si="59"/>
        <v>1</v>
      </c>
      <c r="AS66" s="435">
        <f t="shared" si="59"/>
        <v>1</v>
      </c>
      <c r="AT66" s="435">
        <f t="shared" si="59"/>
        <v>0.99999999999999989</v>
      </c>
      <c r="AU66" s="435">
        <f t="shared" si="59"/>
        <v>0.99999999999999989</v>
      </c>
      <c r="AV66" s="435">
        <f t="shared" si="59"/>
        <v>0.99999999999999989</v>
      </c>
      <c r="AW66" s="435">
        <f t="shared" si="59"/>
        <v>1</v>
      </c>
      <c r="AX66" s="435">
        <f t="shared" si="59"/>
        <v>1</v>
      </c>
      <c r="AY66" s="435">
        <f t="shared" si="59"/>
        <v>1.0000000000000002</v>
      </c>
      <c r="AZ66" s="435">
        <f t="shared" si="59"/>
        <v>1</v>
      </c>
      <c r="BA66" s="435">
        <f t="shared" si="59"/>
        <v>0.99999999999999989</v>
      </c>
      <c r="BB66" s="435">
        <f t="shared" ref="BB66:BF66" si="60">SUM(BB67:BB69)</f>
        <v>1</v>
      </c>
      <c r="BC66" s="435">
        <f t="shared" si="60"/>
        <v>1</v>
      </c>
      <c r="BD66" s="436">
        <f t="shared" si="60"/>
        <v>0.99999999999999978</v>
      </c>
      <c r="BE66" s="436">
        <f t="shared" si="60"/>
        <v>1</v>
      </c>
      <c r="BF66" s="436">
        <f t="shared" si="60"/>
        <v>1</v>
      </c>
      <c r="BG66" s="436">
        <f>SUM(BG67:BG69)</f>
        <v>1</v>
      </c>
      <c r="BH66" s="407"/>
    </row>
    <row r="67" spans="2:64" ht="17.100000000000001" customHeight="1">
      <c r="U67" s="394"/>
      <c r="V67" s="374" t="s">
        <v>1069</v>
      </c>
      <c r="X67" s="394"/>
      <c r="Y67" s="374" t="s">
        <v>1090</v>
      </c>
      <c r="Z67" s="369"/>
      <c r="AA67" s="433">
        <f t="shared" ref="AA67:BD67" si="61">IF(AA32="NO","-",AA32/AA$31)</f>
        <v>0.82192635718773321</v>
      </c>
      <c r="AB67" s="433">
        <f t="shared" si="61"/>
        <v>0.82192635718773321</v>
      </c>
      <c r="AC67" s="433">
        <f t="shared" si="61"/>
        <v>0.82192635718773321</v>
      </c>
      <c r="AD67" s="433">
        <f t="shared" si="61"/>
        <v>0.8219263571877331</v>
      </c>
      <c r="AE67" s="433">
        <f t="shared" si="61"/>
        <v>0.82192635718773333</v>
      </c>
      <c r="AF67" s="433">
        <f t="shared" si="61"/>
        <v>0.8219263571877331</v>
      </c>
      <c r="AG67" s="433">
        <f t="shared" si="61"/>
        <v>0.86560779933122267</v>
      </c>
      <c r="AH67" s="433">
        <f t="shared" si="61"/>
        <v>0.70516326612072755</v>
      </c>
      <c r="AI67" s="433">
        <f t="shared" si="61"/>
        <v>0.60606526168663788</v>
      </c>
      <c r="AJ67" s="433">
        <f t="shared" si="61"/>
        <v>0.64745770912332812</v>
      </c>
      <c r="AK67" s="433">
        <f t="shared" si="61"/>
        <v>0.32483480715846724</v>
      </c>
      <c r="AL67" s="433">
        <f t="shared" si="61"/>
        <v>0.37269571571177096</v>
      </c>
      <c r="AM67" s="433">
        <f t="shared" si="61"/>
        <v>0.42238060135487554</v>
      </c>
      <c r="AN67" s="433">
        <f t="shared" si="61"/>
        <v>0.2910168815138961</v>
      </c>
      <c r="AO67" s="433">
        <f t="shared" si="61"/>
        <v>0.34918468430150396</v>
      </c>
      <c r="AP67" s="433">
        <f t="shared" si="61"/>
        <v>9.9567520900423492E-2</v>
      </c>
      <c r="AQ67" s="433">
        <f t="shared" si="61"/>
        <v>0.12579176505135026</v>
      </c>
      <c r="AR67" s="433">
        <f t="shared" si="61"/>
        <v>0.14123260227535364</v>
      </c>
      <c r="AS67" s="433">
        <f t="shared" si="61"/>
        <v>0.1402734094654608</v>
      </c>
      <c r="AT67" s="433">
        <f t="shared" si="61"/>
        <v>0.12269887358949889</v>
      </c>
      <c r="AU67" s="433">
        <f t="shared" si="61"/>
        <v>0.11286034683101522</v>
      </c>
      <c r="AV67" s="433">
        <f t="shared" si="61"/>
        <v>8.8249972739456714E-2</v>
      </c>
      <c r="AW67" s="433">
        <f t="shared" si="61"/>
        <v>0.10663515541495701</v>
      </c>
      <c r="AX67" s="433">
        <f t="shared" si="61"/>
        <v>6.197727033260312E-2</v>
      </c>
      <c r="AY67" s="433">
        <f t="shared" si="61"/>
        <v>0.10972639759144606</v>
      </c>
      <c r="AZ67" s="433">
        <f t="shared" si="61"/>
        <v>0.23897009808556607</v>
      </c>
      <c r="BA67" s="433">
        <f t="shared" si="61"/>
        <v>0.27351871946867801</v>
      </c>
      <c r="BB67" s="433">
        <f t="shared" si="61"/>
        <v>0.41093251709122763</v>
      </c>
      <c r="BC67" s="433">
        <f t="shared" si="61"/>
        <v>0.73179951456664727</v>
      </c>
      <c r="BD67" s="434">
        <f t="shared" si="61"/>
        <v>0.86169917866855461</v>
      </c>
      <c r="BE67" s="434">
        <f t="shared" ref="BE67:BF69" si="62">IF(BE32="NO","-",BE32/BE$31)</f>
        <v>0.89099540091580298</v>
      </c>
      <c r="BF67" s="434">
        <f t="shared" si="62"/>
        <v>0.87912783280002937</v>
      </c>
      <c r="BG67" s="434">
        <f>IF(BG32="NO","-",BG32/BG$31)</f>
        <v>0.90136084485542456</v>
      </c>
      <c r="BH67" s="407"/>
    </row>
    <row r="68" spans="2:64" ht="17.100000000000001" customHeight="1">
      <c r="U68" s="394"/>
      <c r="V68" s="374" t="s">
        <v>1088</v>
      </c>
      <c r="X68" s="394"/>
      <c r="Y68" s="374" t="s">
        <v>604</v>
      </c>
      <c r="Z68" s="369"/>
      <c r="AA68" s="433">
        <f t="shared" ref="AA68:BD68" si="63">IF(AA33="NO","-",AA33/AA$31)</f>
        <v>9.3343328826994656E-2</v>
      </c>
      <c r="AB68" s="433">
        <f t="shared" si="63"/>
        <v>9.3343328826994656E-2</v>
      </c>
      <c r="AC68" s="433">
        <f t="shared" si="63"/>
        <v>9.3343328826994656E-2</v>
      </c>
      <c r="AD68" s="433">
        <f t="shared" si="63"/>
        <v>9.334332882699467E-2</v>
      </c>
      <c r="AE68" s="433">
        <f t="shared" si="63"/>
        <v>9.3343328826994712E-2</v>
      </c>
      <c r="AF68" s="433">
        <f t="shared" si="63"/>
        <v>9.3343328826994712E-2</v>
      </c>
      <c r="AG68" s="433">
        <f t="shared" si="63"/>
        <v>9.7916739465674682E-2</v>
      </c>
      <c r="AH68" s="433">
        <f t="shared" si="63"/>
        <v>0.10842812922492202</v>
      </c>
      <c r="AI68" s="433">
        <f t="shared" si="63"/>
        <v>0.19516082009013636</v>
      </c>
      <c r="AJ68" s="433">
        <f t="shared" si="63"/>
        <v>0.17544402035018666</v>
      </c>
      <c r="AK68" s="433">
        <f t="shared" si="63"/>
        <v>0.4365203691532048</v>
      </c>
      <c r="AL68" s="433">
        <f t="shared" si="63"/>
        <v>0.42530647744061162</v>
      </c>
      <c r="AM68" s="433">
        <f t="shared" si="63"/>
        <v>0.43626496817443999</v>
      </c>
      <c r="AN68" s="433">
        <f t="shared" si="63"/>
        <v>0.3413857188241769</v>
      </c>
      <c r="AO68" s="433">
        <f t="shared" si="63"/>
        <v>0.29776535548608579</v>
      </c>
      <c r="AP68" s="433">
        <f t="shared" si="63"/>
        <v>0.85193627264035821</v>
      </c>
      <c r="AQ68" s="433">
        <f t="shared" si="63"/>
        <v>0.8127075454161059</v>
      </c>
      <c r="AR68" s="433">
        <f t="shared" si="63"/>
        <v>0.78608120678312465</v>
      </c>
      <c r="AS68" s="433">
        <f t="shared" si="63"/>
        <v>0.83858683164583359</v>
      </c>
      <c r="AT68" s="433">
        <f t="shared" si="63"/>
        <v>0.8600371958787888</v>
      </c>
      <c r="AU68" s="433">
        <f t="shared" si="63"/>
        <v>0.86979956240612621</v>
      </c>
      <c r="AV68" s="433">
        <f t="shared" si="63"/>
        <v>0.89815586448338058</v>
      </c>
      <c r="AW68" s="433">
        <f t="shared" si="63"/>
        <v>0.87948387886539281</v>
      </c>
      <c r="AX68" s="433">
        <f t="shared" si="63"/>
        <v>0.92471823196016323</v>
      </c>
      <c r="AY68" s="433">
        <f t="shared" si="63"/>
        <v>0.86674318583077592</v>
      </c>
      <c r="AZ68" s="433">
        <f t="shared" si="63"/>
        <v>0.7214458902052493</v>
      </c>
      <c r="BA68" s="433">
        <f t="shared" si="63"/>
        <v>0.69491112767007801</v>
      </c>
      <c r="BB68" s="433">
        <f t="shared" si="63"/>
        <v>0.53858441516514954</v>
      </c>
      <c r="BC68" s="433">
        <f t="shared" si="63"/>
        <v>0.1965395068440208</v>
      </c>
      <c r="BD68" s="434">
        <f t="shared" si="63"/>
        <v>7.0209296635580079E-2</v>
      </c>
      <c r="BE68" s="434">
        <f t="shared" si="62"/>
        <v>4.8305372073360102E-2</v>
      </c>
      <c r="BF68" s="434">
        <f t="shared" si="62"/>
        <v>6.7434955810308117E-2</v>
      </c>
      <c r="BG68" s="434">
        <f t="shared" ref="BG68" si="64">IF(BG33="NO","-",BG33/BG$31)</f>
        <v>5.6969454123799924E-2</v>
      </c>
      <c r="BH68" s="407"/>
    </row>
    <row r="69" spans="2:64" ht="17.100000000000001" customHeight="1" thickBot="1">
      <c r="U69" s="394"/>
      <c r="V69" s="398" t="s">
        <v>1070</v>
      </c>
      <c r="X69" s="394"/>
      <c r="Y69" s="398" t="s">
        <v>318</v>
      </c>
      <c r="Z69" s="437"/>
      <c r="AA69" s="438">
        <f t="shared" ref="AA69:BD69" si="65">IF(AA34="NO","-",AA34/AA$31)</f>
        <v>8.4730313985272143E-2</v>
      </c>
      <c r="AB69" s="438">
        <f t="shared" si="65"/>
        <v>8.4730313985272143E-2</v>
      </c>
      <c r="AC69" s="438">
        <f t="shared" si="65"/>
        <v>8.4730313985272143E-2</v>
      </c>
      <c r="AD69" s="438">
        <f t="shared" si="65"/>
        <v>8.4730313985272129E-2</v>
      </c>
      <c r="AE69" s="438">
        <f t="shared" si="65"/>
        <v>8.4730313985272143E-2</v>
      </c>
      <c r="AF69" s="438">
        <f t="shared" si="65"/>
        <v>8.4730313985272157E-2</v>
      </c>
      <c r="AG69" s="438">
        <f t="shared" si="65"/>
        <v>3.6475461203102695E-2</v>
      </c>
      <c r="AH69" s="438">
        <f t="shared" si="65"/>
        <v>0.18640860465435041</v>
      </c>
      <c r="AI69" s="438">
        <f t="shared" si="65"/>
        <v>0.19877391822322599</v>
      </c>
      <c r="AJ69" s="438">
        <f t="shared" si="65"/>
        <v>0.17709827052648527</v>
      </c>
      <c r="AK69" s="438">
        <f t="shared" si="65"/>
        <v>0.23864482368832809</v>
      </c>
      <c r="AL69" s="438">
        <f t="shared" si="65"/>
        <v>0.20199780684761742</v>
      </c>
      <c r="AM69" s="438">
        <f t="shared" si="65"/>
        <v>0.14135443047068441</v>
      </c>
      <c r="AN69" s="438">
        <f t="shared" si="65"/>
        <v>0.367597399661927</v>
      </c>
      <c r="AO69" s="438">
        <f t="shared" si="65"/>
        <v>0.3530499602124102</v>
      </c>
      <c r="AP69" s="438">
        <f t="shared" si="65"/>
        <v>4.8496206459218427E-2</v>
      </c>
      <c r="AQ69" s="438">
        <f t="shared" si="65"/>
        <v>6.1500689532543749E-2</v>
      </c>
      <c r="AR69" s="438">
        <f t="shared" si="65"/>
        <v>7.2686190941521803E-2</v>
      </c>
      <c r="AS69" s="438">
        <f t="shared" si="65"/>
        <v>2.1139758888705711E-2</v>
      </c>
      <c r="AT69" s="438">
        <f t="shared" si="65"/>
        <v>1.7263930531712192E-2</v>
      </c>
      <c r="AU69" s="438">
        <f t="shared" si="65"/>
        <v>1.7340090762858428E-2</v>
      </c>
      <c r="AV69" s="438">
        <f t="shared" si="65"/>
        <v>1.3594162777162643E-2</v>
      </c>
      <c r="AW69" s="438">
        <f t="shared" si="65"/>
        <v>1.3880965719650137E-2</v>
      </c>
      <c r="AX69" s="438">
        <f t="shared" si="65"/>
        <v>1.3304497707233631E-2</v>
      </c>
      <c r="AY69" s="438">
        <f t="shared" si="65"/>
        <v>2.3530416577778105E-2</v>
      </c>
      <c r="AZ69" s="438">
        <f t="shared" si="65"/>
        <v>3.9584011709184679E-2</v>
      </c>
      <c r="BA69" s="438">
        <f t="shared" si="65"/>
        <v>3.1570152861243893E-2</v>
      </c>
      <c r="BB69" s="438">
        <f t="shared" si="65"/>
        <v>5.0483067743622739E-2</v>
      </c>
      <c r="BC69" s="438">
        <f t="shared" si="65"/>
        <v>7.1660978589331931E-2</v>
      </c>
      <c r="BD69" s="439">
        <f t="shared" si="65"/>
        <v>6.8091524695865158E-2</v>
      </c>
      <c r="BE69" s="439">
        <f t="shared" si="62"/>
        <v>6.0699227010836923E-2</v>
      </c>
      <c r="BF69" s="439">
        <f t="shared" si="62"/>
        <v>5.3437211389662516E-2</v>
      </c>
      <c r="BG69" s="439">
        <f t="shared" ref="BG69" si="66">IF(BG34="NO","-",BG34/BG$31)</f>
        <v>4.166970102077551E-2</v>
      </c>
      <c r="BH69" s="407"/>
    </row>
    <row r="70" spans="2:64" ht="17.100000000000001" customHeight="1" thickTop="1">
      <c r="B70" s="28" t="s">
        <v>17</v>
      </c>
      <c r="U70" s="27"/>
      <c r="V70" s="401"/>
      <c r="X70" s="27"/>
      <c r="Y70" s="401"/>
      <c r="Z70" s="440"/>
      <c r="AA70" s="440"/>
      <c r="AB70" s="440"/>
      <c r="AC70" s="440"/>
      <c r="AD70" s="440"/>
      <c r="AE70" s="440"/>
      <c r="AF70" s="440"/>
      <c r="AG70" s="440"/>
      <c r="AH70" s="440"/>
      <c r="AI70" s="440"/>
      <c r="AJ70" s="440"/>
      <c r="AK70" s="440"/>
      <c r="AL70" s="440"/>
      <c r="AM70" s="440"/>
      <c r="AN70" s="440"/>
      <c r="AO70" s="440"/>
      <c r="AP70" s="440"/>
      <c r="AQ70" s="440"/>
      <c r="AR70" s="440"/>
      <c r="AS70" s="440"/>
      <c r="AT70" s="440"/>
      <c r="AU70" s="440"/>
      <c r="AV70" s="440"/>
      <c r="AW70" s="440"/>
      <c r="AX70" s="440"/>
      <c r="AY70" s="440"/>
      <c r="AZ70" s="440"/>
      <c r="BA70" s="440"/>
      <c r="BB70" s="440"/>
      <c r="BC70" s="440"/>
      <c r="BD70" s="440"/>
      <c r="BE70" s="440"/>
      <c r="BF70" s="440"/>
      <c r="BG70" s="440"/>
      <c r="BH70" s="407"/>
      <c r="BJ70" s="368"/>
      <c r="BK70" s="368"/>
      <c r="BL70" s="368"/>
    </row>
    <row r="72" spans="2:64">
      <c r="U72" s="28" t="s">
        <v>140</v>
      </c>
      <c r="X72" s="26" t="s">
        <v>649</v>
      </c>
    </row>
    <row r="73" spans="2:64">
      <c r="U73" s="363"/>
      <c r="V73" s="364"/>
      <c r="X73" s="363"/>
      <c r="Y73" s="364"/>
      <c r="Z73" s="365"/>
      <c r="AA73" s="136">
        <v>1990</v>
      </c>
      <c r="AB73" s="136">
        <f>AA73+1</f>
        <v>1991</v>
      </c>
      <c r="AC73" s="136">
        <f>AB73+1</f>
        <v>1992</v>
      </c>
      <c r="AD73" s="136">
        <f>AC73+1</f>
        <v>1993</v>
      </c>
      <c r="AE73" s="136">
        <f>AD73+1</f>
        <v>1994</v>
      </c>
      <c r="AF73" s="136">
        <v>1995</v>
      </c>
      <c r="AG73" s="136">
        <f t="shared" ref="AG73:BA73" si="67">AF73+1</f>
        <v>1996</v>
      </c>
      <c r="AH73" s="136">
        <f t="shared" si="67"/>
        <v>1997</v>
      </c>
      <c r="AI73" s="136">
        <f t="shared" si="67"/>
        <v>1998</v>
      </c>
      <c r="AJ73" s="136">
        <f t="shared" si="67"/>
        <v>1999</v>
      </c>
      <c r="AK73" s="136">
        <f t="shared" si="67"/>
        <v>2000</v>
      </c>
      <c r="AL73" s="136">
        <f t="shared" si="67"/>
        <v>2001</v>
      </c>
      <c r="AM73" s="136">
        <f t="shared" si="67"/>
        <v>2002</v>
      </c>
      <c r="AN73" s="136">
        <f t="shared" si="67"/>
        <v>2003</v>
      </c>
      <c r="AO73" s="136">
        <f t="shared" si="67"/>
        <v>2004</v>
      </c>
      <c r="AP73" s="136">
        <f t="shared" si="67"/>
        <v>2005</v>
      </c>
      <c r="AQ73" s="136">
        <f t="shared" si="67"/>
        <v>2006</v>
      </c>
      <c r="AR73" s="136">
        <f t="shared" si="67"/>
        <v>2007</v>
      </c>
      <c r="AS73" s="136">
        <f t="shared" si="67"/>
        <v>2008</v>
      </c>
      <c r="AT73" s="136">
        <f t="shared" si="67"/>
        <v>2009</v>
      </c>
      <c r="AU73" s="136">
        <f t="shared" si="67"/>
        <v>2010</v>
      </c>
      <c r="AV73" s="136">
        <f t="shared" si="67"/>
        <v>2011</v>
      </c>
      <c r="AW73" s="136">
        <f t="shared" si="67"/>
        <v>2012</v>
      </c>
      <c r="AX73" s="136">
        <f t="shared" si="67"/>
        <v>2013</v>
      </c>
      <c r="AY73" s="136">
        <f t="shared" si="67"/>
        <v>2014</v>
      </c>
      <c r="AZ73" s="136">
        <f t="shared" si="67"/>
        <v>2015</v>
      </c>
      <c r="BA73" s="136">
        <f t="shared" si="67"/>
        <v>2016</v>
      </c>
      <c r="BB73" s="136">
        <f t="shared" ref="BB73:BG73" si="68">BA73+1</f>
        <v>2017</v>
      </c>
      <c r="BC73" s="136">
        <f t="shared" si="68"/>
        <v>2018</v>
      </c>
      <c r="BD73" s="136">
        <f t="shared" si="68"/>
        <v>2019</v>
      </c>
      <c r="BE73" s="136">
        <f t="shared" si="68"/>
        <v>2020</v>
      </c>
      <c r="BF73" s="136">
        <f t="shared" si="68"/>
        <v>2021</v>
      </c>
      <c r="BG73" s="136">
        <f t="shared" si="68"/>
        <v>2022</v>
      </c>
      <c r="BH73" s="325"/>
    </row>
    <row r="74" spans="2:64" ht="17.100000000000001" customHeight="1">
      <c r="U74" s="48" t="s">
        <v>15</v>
      </c>
      <c r="V74" s="366"/>
      <c r="X74" s="48" t="s">
        <v>323</v>
      </c>
      <c r="Y74" s="366"/>
      <c r="Z74" s="58"/>
      <c r="AA74" s="441"/>
      <c r="AB74" s="442">
        <f t="shared" ref="AB74:BF74" si="69">AB5/AA5-1</f>
        <v>8.9126999625155801E-2</v>
      </c>
      <c r="AC74" s="442">
        <f t="shared" si="69"/>
        <v>2.4972727649542614E-2</v>
      </c>
      <c r="AD74" s="442">
        <f t="shared" si="69"/>
        <v>2.7938773415421059E-2</v>
      </c>
      <c r="AE74" s="442">
        <f t="shared" si="69"/>
        <v>0.16674990328737804</v>
      </c>
      <c r="AF74" s="442">
        <f t="shared" si="69"/>
        <v>0.20091759861463432</v>
      </c>
      <c r="AG74" s="442">
        <f t="shared" si="69"/>
        <v>-2.0315284620452734E-2</v>
      </c>
      <c r="AH74" s="442">
        <f t="shared" si="69"/>
        <v>-3.1133122492901233E-3</v>
      </c>
      <c r="AI74" s="442">
        <f t="shared" si="69"/>
        <v>-2.6147044448247336E-2</v>
      </c>
      <c r="AJ74" s="442">
        <f t="shared" si="69"/>
        <v>2.6694684962501825E-2</v>
      </c>
      <c r="AK74" s="442">
        <f t="shared" si="69"/>
        <v>-5.761912479575948E-2</v>
      </c>
      <c r="AL74" s="442">
        <f t="shared" si="69"/>
        <v>-0.14326871740386959</v>
      </c>
      <c r="AM74" s="442">
        <f t="shared" si="69"/>
        <v>-0.15455847546747137</v>
      </c>
      <c r="AN74" s="442">
        <f t="shared" si="69"/>
        <v>8.1304767683167967E-3</v>
      </c>
      <c r="AO74" s="442">
        <f t="shared" si="69"/>
        <v>-0.21029726183991515</v>
      </c>
      <c r="AP74" s="442">
        <f t="shared" si="69"/>
        <v>3.5580574308450741E-2</v>
      </c>
      <c r="AQ74" s="442">
        <f t="shared" si="69"/>
        <v>0.14688610407030311</v>
      </c>
      <c r="AR74" s="442">
        <f t="shared" si="69"/>
        <v>0.15112988137874894</v>
      </c>
      <c r="AS74" s="442">
        <f t="shared" si="69"/>
        <v>0.15310542311919106</v>
      </c>
      <c r="AT74" s="442">
        <f t="shared" si="69"/>
        <v>9.0449972406392298E-2</v>
      </c>
      <c r="AU74" s="442">
        <f t="shared" si="69"/>
        <v>0.11668712803657866</v>
      </c>
      <c r="AV74" s="442">
        <f t="shared" si="69"/>
        <v>0.12114843639434425</v>
      </c>
      <c r="AW74" s="442">
        <f t="shared" si="69"/>
        <v>0.12610218318080357</v>
      </c>
      <c r="AX74" s="442">
        <f t="shared" si="69"/>
        <v>9.3990344041987361E-2</v>
      </c>
      <c r="AY74" s="442">
        <f t="shared" si="69"/>
        <v>0.11561451473513995</v>
      </c>
      <c r="AZ74" s="442">
        <f t="shared" si="69"/>
        <v>9.6858944518124934E-2</v>
      </c>
      <c r="BA74" s="442">
        <f t="shared" si="69"/>
        <v>6.3656563594330695E-2</v>
      </c>
      <c r="BB74" s="442">
        <f t="shared" si="69"/>
        <v>3.7173314571482763E-2</v>
      </c>
      <c r="BC74" s="442">
        <f t="shared" si="69"/>
        <v>3.3772448265444233E-2</v>
      </c>
      <c r="BD74" s="442">
        <f t="shared" si="69"/>
        <v>5.032570586039542E-2</v>
      </c>
      <c r="BE74" s="442">
        <f t="shared" si="69"/>
        <v>3.7714553073324053E-2</v>
      </c>
      <c r="BF74" s="442">
        <f t="shared" si="69"/>
        <v>1.6308446869254034E-2</v>
      </c>
      <c r="BG74" s="442">
        <f>BG5/BF5-1</f>
        <v>-1.6196697867878362E-2</v>
      </c>
      <c r="BH74" s="443"/>
      <c r="BL74" s="368"/>
    </row>
    <row r="75" spans="2:64" ht="17.100000000000001" customHeight="1">
      <c r="U75" s="79"/>
      <c r="V75" s="313" t="s">
        <v>1061</v>
      </c>
      <c r="X75" s="79"/>
      <c r="Y75" s="313" t="s">
        <v>1062</v>
      </c>
      <c r="Z75" s="444"/>
      <c r="AA75" s="445"/>
      <c r="AB75" s="446" t="str">
        <f t="shared" ref="AB75:BG75" si="70">IF(OR(AB6="NO",AA6="NO"),"-",AB6/AA6-1)</f>
        <v>-</v>
      </c>
      <c r="AC75" s="446" t="str">
        <f t="shared" si="70"/>
        <v>-</v>
      </c>
      <c r="AD75" s="447">
        <f t="shared" si="70"/>
        <v>16.12014443250083</v>
      </c>
      <c r="AE75" s="447">
        <f t="shared" si="70"/>
        <v>4.1647018032717069</v>
      </c>
      <c r="AF75" s="447">
        <f t="shared" si="70"/>
        <v>1.5010673430716248</v>
      </c>
      <c r="AG75" s="447">
        <f t="shared" si="70"/>
        <v>0.43678383450711422</v>
      </c>
      <c r="AH75" s="447">
        <f t="shared" si="70"/>
        <v>0.31218184680446859</v>
      </c>
      <c r="AI75" s="447">
        <f t="shared" si="70"/>
        <v>0.22107600384189219</v>
      </c>
      <c r="AJ75" s="447">
        <f t="shared" si="70"/>
        <v>0.18513344668725651</v>
      </c>
      <c r="AK75" s="447">
        <f t="shared" si="70"/>
        <v>0.18302548820944131</v>
      </c>
      <c r="AL75" s="447">
        <f t="shared" si="70"/>
        <v>0.20792420613743001</v>
      </c>
      <c r="AM75" s="447">
        <f t="shared" si="70"/>
        <v>0.24339411773057917</v>
      </c>
      <c r="AN75" s="447">
        <f t="shared" si="70"/>
        <v>0.25414220795449505</v>
      </c>
      <c r="AO75" s="447">
        <f t="shared" si="70"/>
        <v>0.2741224148553647</v>
      </c>
      <c r="AP75" s="447">
        <f t="shared" si="70"/>
        <v>0.25904066143156768</v>
      </c>
      <c r="AQ75" s="447">
        <f t="shared" si="70"/>
        <v>0.22973253958114848</v>
      </c>
      <c r="AR75" s="447">
        <f t="shared" si="70"/>
        <v>0.24771397039200749</v>
      </c>
      <c r="AS75" s="447">
        <f t="shared" si="70"/>
        <v>0.16679743214181975</v>
      </c>
      <c r="AT75" s="447">
        <f t="shared" si="70"/>
        <v>0.152778520354794</v>
      </c>
      <c r="AU75" s="447">
        <f t="shared" si="70"/>
        <v>0.14198048771584615</v>
      </c>
      <c r="AV75" s="447">
        <f t="shared" si="70"/>
        <v>0.13251006034027091</v>
      </c>
      <c r="AW75" s="447">
        <f t="shared" si="70"/>
        <v>0.1415539191197086</v>
      </c>
      <c r="AX75" s="447">
        <f t="shared" si="70"/>
        <v>0.10176026543663075</v>
      </c>
      <c r="AY75" s="447">
        <f t="shared" si="70"/>
        <v>0.12270779694490086</v>
      </c>
      <c r="AZ75" s="447">
        <f t="shared" si="70"/>
        <v>0.10229683621572816</v>
      </c>
      <c r="BA75" s="447">
        <f t="shared" si="70"/>
        <v>6.1648810140990218E-2</v>
      </c>
      <c r="BB75" s="447">
        <f t="shared" si="70"/>
        <v>3.7744464752617057E-2</v>
      </c>
      <c r="BC75" s="447">
        <f t="shared" si="70"/>
        <v>3.6406972777599744E-2</v>
      </c>
      <c r="BD75" s="447">
        <f t="shared" si="70"/>
        <v>5.2140322087016022E-2</v>
      </c>
      <c r="BE75" s="447">
        <f t="shared" si="70"/>
        <v>3.779445825981087E-2</v>
      </c>
      <c r="BF75" s="447">
        <f t="shared" si="70"/>
        <v>1.8893581546766791E-2</v>
      </c>
      <c r="BG75" s="447">
        <f t="shared" si="70"/>
        <v>-1.053999947970663E-2</v>
      </c>
      <c r="BH75" s="448"/>
      <c r="BJ75" s="368"/>
    </row>
    <row r="76" spans="2:64" ht="17.100000000000001" customHeight="1">
      <c r="U76" s="79"/>
      <c r="V76" s="372" t="s">
        <v>1063</v>
      </c>
      <c r="X76" s="79"/>
      <c r="Y76" s="313" t="s">
        <v>1064</v>
      </c>
      <c r="Z76" s="449"/>
      <c r="AA76" s="445"/>
      <c r="AB76" s="446" t="str">
        <f t="shared" ref="AB76:BG76" si="71">IF(OR(AB7="NO",AA7="NO"),"-",AB7/AA7-1)</f>
        <v>-</v>
      </c>
      <c r="AC76" s="446" t="str">
        <f t="shared" si="71"/>
        <v>-</v>
      </c>
      <c r="AD76" s="447">
        <f t="shared" si="71"/>
        <v>5.5000000000000009</v>
      </c>
      <c r="AE76" s="447">
        <f t="shared" si="71"/>
        <v>0.71794871794871762</v>
      </c>
      <c r="AF76" s="447">
        <f t="shared" si="71"/>
        <v>0.10447761194029881</v>
      </c>
      <c r="AG76" s="447">
        <f t="shared" si="71"/>
        <v>-8.9517678623608932E-2</v>
      </c>
      <c r="AH76" s="447">
        <f t="shared" si="71"/>
        <v>3.4909334928299396E-2</v>
      </c>
      <c r="AI76" s="447">
        <f t="shared" si="71"/>
        <v>-3.7946491500098656E-2</v>
      </c>
      <c r="AJ76" s="447">
        <f t="shared" si="71"/>
        <v>9.52380952380949E-3</v>
      </c>
      <c r="AK76" s="447">
        <f t="shared" si="71"/>
        <v>6.509433962264155E-2</v>
      </c>
      <c r="AL76" s="447">
        <f t="shared" si="71"/>
        <v>-6.7862415116622499E-2</v>
      </c>
      <c r="AM76" s="447">
        <f t="shared" si="71"/>
        <v>8.7705683923792188E-2</v>
      </c>
      <c r="AN76" s="447">
        <f t="shared" si="71"/>
        <v>0.48606674239304892</v>
      </c>
      <c r="AO76" s="447">
        <f t="shared" si="71"/>
        <v>0.22124866330815829</v>
      </c>
      <c r="AP76" s="447">
        <f t="shared" si="71"/>
        <v>2.26312786658589E-2</v>
      </c>
      <c r="AQ76" s="447">
        <f t="shared" si="71"/>
        <v>0.27099949105044141</v>
      </c>
      <c r="AR76" s="447">
        <f t="shared" si="71"/>
        <v>0.19397213673234925</v>
      </c>
      <c r="AS76" s="447">
        <f t="shared" si="71"/>
        <v>5.5261193974963874E-2</v>
      </c>
      <c r="AT76" s="447">
        <f t="shared" si="71"/>
        <v>6.6182112321802711E-2</v>
      </c>
      <c r="AU76" s="447">
        <f t="shared" si="71"/>
        <v>8.7277731023756022E-2</v>
      </c>
      <c r="AV76" s="447">
        <f t="shared" si="71"/>
        <v>9.9041573889652401E-2</v>
      </c>
      <c r="AW76" s="447">
        <f t="shared" si="71"/>
        <v>8.1349201956804951E-2</v>
      </c>
      <c r="AX76" s="447">
        <f t="shared" si="71"/>
        <v>7.0709478936880732E-2</v>
      </c>
      <c r="AY76" s="447">
        <f t="shared" si="71"/>
        <v>6.3749771020360502E-2</v>
      </c>
      <c r="AZ76" s="447">
        <f t="shared" si="71"/>
        <v>4.6445383134326113E-2</v>
      </c>
      <c r="BA76" s="447">
        <f t="shared" si="71"/>
        <v>6.6281440279616355E-2</v>
      </c>
      <c r="BB76" s="447">
        <f t="shared" si="71"/>
        <v>5.6174901056013526E-2</v>
      </c>
      <c r="BC76" s="447">
        <f t="shared" si="71"/>
        <v>4.2698983697068815E-2</v>
      </c>
      <c r="BD76" s="447">
        <f t="shared" si="71"/>
        <v>2.0109791557900492E-2</v>
      </c>
      <c r="BE76" s="447">
        <f t="shared" si="71"/>
        <v>-1.4724517815761673E-2</v>
      </c>
      <c r="BF76" s="447">
        <f t="shared" si="71"/>
        <v>5.5692912615783463E-3</v>
      </c>
      <c r="BG76" s="447">
        <f t="shared" si="71"/>
        <v>2.2200356152815015E-3</v>
      </c>
      <c r="BH76" s="448"/>
      <c r="BJ76" s="368"/>
    </row>
    <row r="77" spans="2:64" ht="17.100000000000001" customHeight="1">
      <c r="U77" s="79"/>
      <c r="V77" s="314" t="s">
        <v>1065</v>
      </c>
      <c r="X77" s="79"/>
      <c r="Y77" s="313" t="s">
        <v>313</v>
      </c>
      <c r="Z77" s="444"/>
      <c r="AA77" s="445"/>
      <c r="AB77" s="446" t="str">
        <f t="shared" ref="AB77:BG77" si="72">IF(OR(AB8="NO",AA8="NO"),"-",AB8/AA8-1)</f>
        <v>-</v>
      </c>
      <c r="AC77" s="446" t="str">
        <f t="shared" si="72"/>
        <v>-</v>
      </c>
      <c r="AD77" s="447">
        <f t="shared" si="72"/>
        <v>6.5000000000000018</v>
      </c>
      <c r="AE77" s="447">
        <f t="shared" si="72"/>
        <v>0.8786324786324784</v>
      </c>
      <c r="AF77" s="447">
        <f t="shared" si="72"/>
        <v>0.41401273885350331</v>
      </c>
      <c r="AG77" s="447">
        <f t="shared" si="72"/>
        <v>0.5261904761904761</v>
      </c>
      <c r="AH77" s="447">
        <f t="shared" si="72"/>
        <v>0.2708580343213729</v>
      </c>
      <c r="AI77" s="447">
        <f t="shared" si="72"/>
        <v>8.0896614372345299E-2</v>
      </c>
      <c r="AJ77" s="447">
        <f t="shared" si="72"/>
        <v>-1.794394221596296E-2</v>
      </c>
      <c r="AK77" s="447">
        <f t="shared" si="72"/>
        <v>8.8191108549140473E-3</v>
      </c>
      <c r="AL77" s="447">
        <f t="shared" si="72"/>
        <v>-5.2212976734321348E-2</v>
      </c>
      <c r="AM77" s="447">
        <f t="shared" si="72"/>
        <v>5.5587924264943744E-4</v>
      </c>
      <c r="AN77" s="447">
        <f t="shared" si="72"/>
        <v>-3.4320058174771906E-2</v>
      </c>
      <c r="AO77" s="447">
        <f t="shared" si="72"/>
        <v>-0.16545277777478185</v>
      </c>
      <c r="AP77" s="447">
        <f t="shared" si="72"/>
        <v>-0.2651935169320192</v>
      </c>
      <c r="AQ77" s="447">
        <f t="shared" si="72"/>
        <v>-0.32492753495805415</v>
      </c>
      <c r="AR77" s="447">
        <f t="shared" si="72"/>
        <v>-0.1940355434834955</v>
      </c>
      <c r="AS77" s="447">
        <f t="shared" si="72"/>
        <v>4.8687141483081398E-2</v>
      </c>
      <c r="AT77" s="447">
        <f t="shared" si="72"/>
        <v>-9.0766959778617817E-2</v>
      </c>
      <c r="AU77" s="447">
        <f t="shared" si="72"/>
        <v>-0.20977148034827797</v>
      </c>
      <c r="AV77" s="447">
        <f t="shared" si="72"/>
        <v>-4.6018905425949108E-2</v>
      </c>
      <c r="AW77" s="447">
        <f t="shared" si="72"/>
        <v>-0.12094271271506796</v>
      </c>
      <c r="AX77" s="447">
        <f t="shared" si="72"/>
        <v>-0.13512219712408235</v>
      </c>
      <c r="AY77" s="447">
        <f t="shared" si="72"/>
        <v>2.4991717247063949E-2</v>
      </c>
      <c r="AZ77" s="447">
        <f t="shared" si="72"/>
        <v>7.0073802632925064E-2</v>
      </c>
      <c r="BA77" s="447">
        <f t="shared" si="72"/>
        <v>8.0614057426923624E-2</v>
      </c>
      <c r="BB77" s="447">
        <f t="shared" si="72"/>
        <v>2.3205962684291981E-2</v>
      </c>
      <c r="BC77" s="447">
        <f t="shared" si="72"/>
        <v>-9.0935613817897165E-2</v>
      </c>
      <c r="BD77" s="447">
        <f t="shared" si="72"/>
        <v>4.9442911613113427E-2</v>
      </c>
      <c r="BE77" s="447">
        <f t="shared" si="72"/>
        <v>0.14331501935998636</v>
      </c>
      <c r="BF77" s="447">
        <f t="shared" si="72"/>
        <v>-9.241540983423302E-2</v>
      </c>
      <c r="BG77" s="447">
        <f t="shared" si="72"/>
        <v>-0.25091758615896509</v>
      </c>
      <c r="BH77" s="448"/>
      <c r="BJ77" s="368"/>
      <c r="BK77" s="368"/>
    </row>
    <row r="78" spans="2:64" ht="16.5" customHeight="1">
      <c r="U78" s="79"/>
      <c r="V78" s="313" t="s">
        <v>1066</v>
      </c>
      <c r="X78" s="79"/>
      <c r="Y78" s="313" t="s">
        <v>1067</v>
      </c>
      <c r="Z78" s="444"/>
      <c r="AA78" s="445"/>
      <c r="AB78" s="446" t="str">
        <f t="shared" ref="AB78:BG78" si="73">IF(OR(AB9="NO",AA9="NO"),"-",AB9/AA9-1)</f>
        <v>-</v>
      </c>
      <c r="AC78" s="446" t="str">
        <f t="shared" si="73"/>
        <v>-</v>
      </c>
      <c r="AD78" s="446" t="str">
        <f t="shared" si="73"/>
        <v>-</v>
      </c>
      <c r="AE78" s="446" t="str">
        <f t="shared" si="73"/>
        <v>-</v>
      </c>
      <c r="AF78" s="446" t="str">
        <f t="shared" si="73"/>
        <v>-</v>
      </c>
      <c r="AG78" s="446" t="str">
        <f t="shared" si="73"/>
        <v>-</v>
      </c>
      <c r="AH78" s="446" t="str">
        <f t="shared" si="73"/>
        <v>-</v>
      </c>
      <c r="AI78" s="446" t="str">
        <f t="shared" si="73"/>
        <v>-</v>
      </c>
      <c r="AJ78" s="446" t="str">
        <f t="shared" si="73"/>
        <v>-</v>
      </c>
      <c r="AK78" s="446" t="str">
        <f t="shared" si="73"/>
        <v>-</v>
      </c>
      <c r="AL78" s="446" t="str">
        <f t="shared" si="73"/>
        <v>-</v>
      </c>
      <c r="AM78" s="446" t="str">
        <f t="shared" si="73"/>
        <v>-</v>
      </c>
      <c r="AN78" s="446" t="str">
        <f t="shared" si="73"/>
        <v>-</v>
      </c>
      <c r="AO78" s="447">
        <f t="shared" si="73"/>
        <v>0.84090909090909061</v>
      </c>
      <c r="AP78" s="447">
        <f t="shared" si="73"/>
        <v>0.33333333333333348</v>
      </c>
      <c r="AQ78" s="447">
        <f t="shared" si="73"/>
        <v>0.37962962962962976</v>
      </c>
      <c r="AR78" s="447">
        <f t="shared" si="73"/>
        <v>0.9731543624161072</v>
      </c>
      <c r="AS78" s="447">
        <f t="shared" si="73"/>
        <v>0.45918367346938771</v>
      </c>
      <c r="AT78" s="447">
        <f t="shared" si="73"/>
        <v>0.70629370629370691</v>
      </c>
      <c r="AU78" s="447">
        <f t="shared" si="73"/>
        <v>0.53825136612021796</v>
      </c>
      <c r="AV78" s="447">
        <f t="shared" si="73"/>
        <v>0.42984014209591503</v>
      </c>
      <c r="AW78" s="447">
        <f t="shared" si="73"/>
        <v>9.2934065608672789E-2</v>
      </c>
      <c r="AX78" s="447">
        <f t="shared" si="73"/>
        <v>0.15557237102219812</v>
      </c>
      <c r="AY78" s="447">
        <f t="shared" si="73"/>
        <v>0.12630688106561516</v>
      </c>
      <c r="AZ78" s="447">
        <f t="shared" si="73"/>
        <v>2.759841275338526E-2</v>
      </c>
      <c r="BA78" s="447">
        <f t="shared" si="73"/>
        <v>3.1487421744121447E-2</v>
      </c>
      <c r="BB78" s="447">
        <f t="shared" si="73"/>
        <v>-0.10648388634675376</v>
      </c>
      <c r="BC78" s="447">
        <f t="shared" si="73"/>
        <v>1.2376237623762165E-2</v>
      </c>
      <c r="BD78" s="447">
        <f t="shared" si="73"/>
        <v>4.2379788101059912E-2</v>
      </c>
      <c r="BE78" s="447">
        <f t="shared" si="73"/>
        <v>3.518373729476143E-2</v>
      </c>
      <c r="BF78" s="447">
        <f t="shared" si="73"/>
        <v>8.3081570996978993E-3</v>
      </c>
      <c r="BG78" s="447">
        <f t="shared" si="73"/>
        <v>1.1235955056179137E-3</v>
      </c>
      <c r="BH78" s="448"/>
      <c r="BJ78" s="368"/>
    </row>
    <row r="79" spans="2:64" ht="17.100000000000001" customHeight="1">
      <c r="U79" s="79"/>
      <c r="V79" s="314" t="s">
        <v>1068</v>
      </c>
      <c r="X79" s="79"/>
      <c r="Y79" s="313" t="s">
        <v>314</v>
      </c>
      <c r="Z79" s="450"/>
      <c r="AA79" s="445"/>
      <c r="AB79" s="446" t="str">
        <f t="shared" ref="AB79:BG79" si="74">IF(OR(AB10="NO",AA10="NO"),"-",AB10/AA10-1)</f>
        <v>-</v>
      </c>
      <c r="AC79" s="446" t="str">
        <f t="shared" si="74"/>
        <v>-</v>
      </c>
      <c r="AD79" s="447">
        <f t="shared" si="74"/>
        <v>5.5</v>
      </c>
      <c r="AE79" s="447">
        <f t="shared" si="74"/>
        <v>0.71794871794871784</v>
      </c>
      <c r="AF79" s="447">
        <f t="shared" si="74"/>
        <v>0.10447761194029859</v>
      </c>
      <c r="AG79" s="447">
        <f t="shared" si="74"/>
        <v>-4.858459049354058E-2</v>
      </c>
      <c r="AH79" s="447">
        <f t="shared" si="74"/>
        <v>-0.19380239820917478</v>
      </c>
      <c r="AI79" s="447">
        <f t="shared" si="74"/>
        <v>-0.28464329506550268</v>
      </c>
      <c r="AJ79" s="447">
        <f t="shared" si="74"/>
        <v>-0.39672330016414536</v>
      </c>
      <c r="AK79" s="447">
        <f t="shared" si="74"/>
        <v>0.58801648420702146</v>
      </c>
      <c r="AL79" s="447">
        <f t="shared" si="74"/>
        <v>0.49209300372847964</v>
      </c>
      <c r="AM79" s="447">
        <f t="shared" si="74"/>
        <v>-4.3358190832391119E-2</v>
      </c>
      <c r="AN79" s="447">
        <f t="shared" si="74"/>
        <v>0.26172725023369425</v>
      </c>
      <c r="AO79" s="447">
        <f t="shared" si="74"/>
        <v>8.4915360901860693E-2</v>
      </c>
      <c r="AP79" s="447">
        <f t="shared" si="74"/>
        <v>-0.21181583452465924</v>
      </c>
      <c r="AQ79" s="447">
        <f t="shared" si="74"/>
        <v>-0.18848160705141737</v>
      </c>
      <c r="AR79" s="447">
        <f t="shared" si="74"/>
        <v>-1.6338517718002321E-2</v>
      </c>
      <c r="AS79" s="447">
        <f t="shared" si="74"/>
        <v>-0.14422007209937637</v>
      </c>
      <c r="AT79" s="447">
        <f t="shared" si="74"/>
        <v>-0.23918146384559746</v>
      </c>
      <c r="AU79" s="447">
        <f t="shared" si="74"/>
        <v>-0.45585878452582085</v>
      </c>
      <c r="AV79" s="447">
        <f t="shared" si="74"/>
        <v>0.19515350530244757</v>
      </c>
      <c r="AW79" s="447">
        <f t="shared" si="74"/>
        <v>-0.21043691433059952</v>
      </c>
      <c r="AX79" s="447">
        <f t="shared" si="74"/>
        <v>9.0872649692061103E-2</v>
      </c>
      <c r="AY79" s="447">
        <f t="shared" si="74"/>
        <v>-0.23431498338523815</v>
      </c>
      <c r="AZ79" s="447">
        <f t="shared" si="74"/>
        <v>-0.17341148391605865</v>
      </c>
      <c r="BA79" s="447">
        <f t="shared" si="74"/>
        <v>0.81666518294633295</v>
      </c>
      <c r="BB79" s="447">
        <f t="shared" si="74"/>
        <v>-0.36796297580828141</v>
      </c>
      <c r="BC79" s="447">
        <f t="shared" si="74"/>
        <v>-6.5227524606413789E-2</v>
      </c>
      <c r="BD79" s="447">
        <f t="shared" si="74"/>
        <v>0.34413645858685871</v>
      </c>
      <c r="BE79" s="447">
        <f t="shared" si="74"/>
        <v>-0.3594335652820948</v>
      </c>
      <c r="BF79" s="447">
        <f t="shared" si="74"/>
        <v>0.57416228262563274</v>
      </c>
      <c r="BG79" s="447">
        <f t="shared" si="74"/>
        <v>-0.42718437941012588</v>
      </c>
      <c r="BH79" s="451"/>
      <c r="BL79" s="368"/>
    </row>
    <row r="80" spans="2:64" ht="17.100000000000001" customHeight="1">
      <c r="U80" s="79"/>
      <c r="V80" s="374" t="s">
        <v>1069</v>
      </c>
      <c r="X80" s="79"/>
      <c r="Y80" s="313" t="s">
        <v>1090</v>
      </c>
      <c r="Z80" s="444"/>
      <c r="AA80" s="445"/>
      <c r="AB80" s="446">
        <f t="shared" ref="AB80:BG80" si="75">IF(OR(AB11="NO",AA11="NO"),"-",AB11/AA11-1)</f>
        <v>0.14019941188999874</v>
      </c>
      <c r="AC80" s="446">
        <f t="shared" si="75"/>
        <v>0.36426247591147765</v>
      </c>
      <c r="AD80" s="447">
        <f t="shared" si="75"/>
        <v>1.6970707591018193</v>
      </c>
      <c r="AE80" s="447">
        <f t="shared" si="75"/>
        <v>0.52389253532312541</v>
      </c>
      <c r="AF80" s="447">
        <f t="shared" si="75"/>
        <v>0.17670857777481097</v>
      </c>
      <c r="AG80" s="447">
        <f t="shared" si="75"/>
        <v>-1.9126472105854053E-2</v>
      </c>
      <c r="AH80" s="447">
        <f t="shared" si="75"/>
        <v>5.8665975380273849E-2</v>
      </c>
      <c r="AI80" s="447">
        <f t="shared" si="75"/>
        <v>-5.2597984066875991E-2</v>
      </c>
      <c r="AJ80" s="447">
        <f t="shared" si="75"/>
        <v>1.7507374130002251E-2</v>
      </c>
      <c r="AK80" s="447">
        <f t="shared" si="75"/>
        <v>3.9166442250812228E-2</v>
      </c>
      <c r="AL80" s="447">
        <f t="shared" si="75"/>
        <v>-0.25131662762881235</v>
      </c>
      <c r="AM80" s="447">
        <f t="shared" si="75"/>
        <v>-3.5557446053139707E-2</v>
      </c>
      <c r="AN80" s="447">
        <f t="shared" si="75"/>
        <v>-2.454630210544817E-2</v>
      </c>
      <c r="AO80" s="447">
        <f t="shared" si="75"/>
        <v>0.11636705831445959</v>
      </c>
      <c r="AP80" s="447">
        <f t="shared" si="75"/>
        <v>-8.1688325446163002E-2</v>
      </c>
      <c r="AQ80" s="447">
        <f t="shared" si="75"/>
        <v>6.1183365507083698E-2</v>
      </c>
      <c r="AR80" s="447">
        <f t="shared" si="75"/>
        <v>7.0336171344936416E-2</v>
      </c>
      <c r="AS80" s="447">
        <f t="shared" si="75"/>
        <v>-0.11695385648918866</v>
      </c>
      <c r="AT80" s="447">
        <f t="shared" si="75"/>
        <v>-0.35043279408026107</v>
      </c>
      <c r="AU80" s="447">
        <f t="shared" si="75"/>
        <v>6.9382546242107601E-2</v>
      </c>
      <c r="AV80" s="447">
        <f t="shared" si="75"/>
        <v>-0.18392024969637666</v>
      </c>
      <c r="AW80" s="447">
        <f t="shared" si="75"/>
        <v>-0.19458564140693513</v>
      </c>
      <c r="AX80" s="447">
        <f t="shared" si="75"/>
        <v>-9.4963888002403962E-2</v>
      </c>
      <c r="AY80" s="447">
        <f t="shared" si="75"/>
        <v>1.9593094762626606E-4</v>
      </c>
      <c r="AZ80" s="447">
        <f t="shared" si="75"/>
        <v>-3.942482130402547E-2</v>
      </c>
      <c r="BA80" s="447">
        <f t="shared" si="75"/>
        <v>0.13513632293031974</v>
      </c>
      <c r="BB80" s="447">
        <f t="shared" si="75"/>
        <v>7.6580232803858062E-2</v>
      </c>
      <c r="BC80" s="447">
        <f t="shared" si="75"/>
        <v>-6.4644133715378138E-2</v>
      </c>
      <c r="BD80" s="447">
        <f t="shared" si="75"/>
        <v>-7.3555208629147661E-2</v>
      </c>
      <c r="BE80" s="447">
        <f t="shared" si="75"/>
        <v>0.13869337737338117</v>
      </c>
      <c r="BF80" s="447">
        <f t="shared" si="75"/>
        <v>-0.26444015517715957</v>
      </c>
      <c r="BG80" s="447">
        <f t="shared" si="75"/>
        <v>-0.12893865867699694</v>
      </c>
      <c r="BH80" s="448"/>
    </row>
    <row r="81" spans="20:63" ht="17.100000000000001" customHeight="1">
      <c r="U81" s="79"/>
      <c r="V81" s="314" t="s">
        <v>1070</v>
      </c>
      <c r="X81" s="79"/>
      <c r="Y81" s="313" t="s">
        <v>318</v>
      </c>
      <c r="Z81" s="444"/>
      <c r="AA81" s="452"/>
      <c r="AB81" s="446" t="str">
        <f t="shared" ref="AB81:BG81" si="76">IF(OR(AB12="NO",AA12="NO"),"-",AB12/AA12-1)</f>
        <v>-</v>
      </c>
      <c r="AC81" s="446" t="str">
        <f t="shared" si="76"/>
        <v>-</v>
      </c>
      <c r="AD81" s="447">
        <f t="shared" si="76"/>
        <v>5.5000000000000018</v>
      </c>
      <c r="AE81" s="447">
        <f t="shared" si="76"/>
        <v>0.7179487179487174</v>
      </c>
      <c r="AF81" s="447">
        <f t="shared" si="76"/>
        <v>0.10447761194029881</v>
      </c>
      <c r="AG81" s="447">
        <f t="shared" si="76"/>
        <v>-9.9999999999998979E-3</v>
      </c>
      <c r="AH81" s="447">
        <f t="shared" si="76"/>
        <v>2.1818181818181817</v>
      </c>
      <c r="AI81" s="447">
        <f t="shared" si="76"/>
        <v>-5.396825396825411E-2</v>
      </c>
      <c r="AJ81" s="447">
        <f t="shared" si="76"/>
        <v>3.7214765100671139</v>
      </c>
      <c r="AK81" s="447">
        <f t="shared" si="76"/>
        <v>-0.50959488272921105</v>
      </c>
      <c r="AL81" s="447">
        <f t="shared" si="76"/>
        <v>-0.36884057971014506</v>
      </c>
      <c r="AM81" s="447">
        <f t="shared" si="76"/>
        <v>0.64280137772675139</v>
      </c>
      <c r="AN81" s="447">
        <f t="shared" si="76"/>
        <v>-0.13244996086324523</v>
      </c>
      <c r="AO81" s="447">
        <f t="shared" si="76"/>
        <v>0.8418508732358061</v>
      </c>
      <c r="AP81" s="447">
        <f t="shared" si="76"/>
        <v>-2.2087123862841063E-2</v>
      </c>
      <c r="AQ81" s="447">
        <f t="shared" si="76"/>
        <v>-4.9975401404356079E-2</v>
      </c>
      <c r="AR81" s="447">
        <f t="shared" si="76"/>
        <v>8.2181191623982963E-2</v>
      </c>
      <c r="AS81" s="447">
        <f t="shared" si="76"/>
        <v>-7.4508908018675157E-2</v>
      </c>
      <c r="AT81" s="447">
        <f t="shared" si="76"/>
        <v>-0.18898501889865549</v>
      </c>
      <c r="AU81" s="447">
        <f t="shared" si="76"/>
        <v>0.31448223992507107</v>
      </c>
      <c r="AV81" s="447">
        <f t="shared" si="76"/>
        <v>8.4647266313933267E-2</v>
      </c>
      <c r="AW81" s="447">
        <f t="shared" si="76"/>
        <v>-0.27102659371214399</v>
      </c>
      <c r="AX81" s="447">
        <f t="shared" si="76"/>
        <v>-8.7103933618104534E-3</v>
      </c>
      <c r="AY81" s="447">
        <f t="shared" si="76"/>
        <v>-4.5667289214914142E-2</v>
      </c>
      <c r="AZ81" s="447">
        <f t="shared" si="76"/>
        <v>-0.14500080874291177</v>
      </c>
      <c r="BA81" s="447">
        <f t="shared" si="76"/>
        <v>1.1858705892859867E-3</v>
      </c>
      <c r="BB81" s="447">
        <f t="shared" si="76"/>
        <v>-1.3345618210264365E-2</v>
      </c>
      <c r="BC81" s="447">
        <f t="shared" si="76"/>
        <v>0.12708467742723473</v>
      </c>
      <c r="BD81" s="447">
        <f t="shared" si="76"/>
        <v>-0.17962722149978294</v>
      </c>
      <c r="BE81" s="447">
        <f t="shared" si="76"/>
        <v>-0.30718135293851301</v>
      </c>
      <c r="BF81" s="447">
        <f t="shared" si="76"/>
        <v>-0.25093151461007068</v>
      </c>
      <c r="BG81" s="447">
        <f t="shared" si="76"/>
        <v>0.86735317225761377</v>
      </c>
      <c r="BH81" s="448"/>
      <c r="BJ81" s="368"/>
      <c r="BK81" s="368"/>
    </row>
    <row r="82" spans="20:63" ht="17.100000000000001" customHeight="1">
      <c r="U82" s="79"/>
      <c r="V82" s="314" t="s">
        <v>1071</v>
      </c>
      <c r="X82" s="79"/>
      <c r="Y82" s="313" t="s">
        <v>1072</v>
      </c>
      <c r="Z82" s="444"/>
      <c r="AA82" s="445"/>
      <c r="AB82" s="447">
        <f t="shared" ref="AB82:BG82" si="77">IF(OR(AB13="NO",AA13="NO"),"-",AB13/AA13-1)</f>
        <v>8.9202866941598735E-2</v>
      </c>
      <c r="AC82" s="447">
        <f t="shared" si="77"/>
        <v>1.3285222778508965E-2</v>
      </c>
      <c r="AD82" s="447">
        <f t="shared" si="77"/>
        <v>-4.4788461248029487E-2</v>
      </c>
      <c r="AE82" s="447">
        <f t="shared" si="77"/>
        <v>9.6716646644477322E-2</v>
      </c>
      <c r="AF82" s="447">
        <f t="shared" si="77"/>
        <v>0.16523688204446874</v>
      </c>
      <c r="AG82" s="447">
        <f t="shared" si="77"/>
        <v>-8.0689655172413777E-2</v>
      </c>
      <c r="AH82" s="447">
        <f t="shared" si="77"/>
        <v>-5.7764441110277454E-2</v>
      </c>
      <c r="AI82" s="447">
        <f t="shared" si="77"/>
        <v>-6.2101910828025408E-2</v>
      </c>
      <c r="AJ82" s="447">
        <f t="shared" si="77"/>
        <v>2.2920203735143918E-2</v>
      </c>
      <c r="AK82" s="447">
        <f t="shared" si="77"/>
        <v>-0.1203319502074689</v>
      </c>
      <c r="AL82" s="447">
        <f t="shared" si="77"/>
        <v>-0.24716981132075466</v>
      </c>
      <c r="AM82" s="447">
        <f t="shared" si="77"/>
        <v>-0.3471177944862156</v>
      </c>
      <c r="AN82" s="447">
        <f t="shared" si="77"/>
        <v>-0.17600767754318636</v>
      </c>
      <c r="AO82" s="447">
        <f t="shared" si="77"/>
        <v>-0.79734451432564635</v>
      </c>
      <c r="AP82" s="447">
        <f t="shared" si="77"/>
        <v>-0.54482758620689653</v>
      </c>
      <c r="AQ82" s="447">
        <f t="shared" si="77"/>
        <v>0.41792929292929282</v>
      </c>
      <c r="AR82" s="447">
        <f t="shared" si="77"/>
        <v>-0.66874443455031152</v>
      </c>
      <c r="AS82" s="447">
        <f t="shared" si="77"/>
        <v>1.1559139784946231</v>
      </c>
      <c r="AT82" s="447">
        <f t="shared" si="77"/>
        <v>-0.91521197007481303</v>
      </c>
      <c r="AU82" s="447">
        <f t="shared" si="77"/>
        <v>5.8823529411765163E-2</v>
      </c>
      <c r="AV82" s="447">
        <f t="shared" si="77"/>
        <v>-0.69444444444444442</v>
      </c>
      <c r="AW82" s="447">
        <f t="shared" si="77"/>
        <v>9.0909090909090828E-2</v>
      </c>
      <c r="AX82" s="447">
        <f t="shared" si="77"/>
        <v>-8.3333333333333259E-2</v>
      </c>
      <c r="AY82" s="447">
        <f t="shared" si="77"/>
        <v>0.45454545454545414</v>
      </c>
      <c r="AZ82" s="447">
        <f t="shared" si="77"/>
        <v>0.25</v>
      </c>
      <c r="BA82" s="447">
        <f t="shared" si="77"/>
        <v>-0.19999999999999984</v>
      </c>
      <c r="BB82" s="447">
        <f t="shared" si="77"/>
        <v>0.62500000000000022</v>
      </c>
      <c r="BC82" s="447">
        <f t="shared" si="77"/>
        <v>-0.6923076923076924</v>
      </c>
      <c r="BD82" s="447">
        <f t="shared" si="77"/>
        <v>0.12499999999999978</v>
      </c>
      <c r="BE82" s="447">
        <f t="shared" si="77"/>
        <v>9.5555555555555571</v>
      </c>
      <c r="BF82" s="447">
        <f t="shared" si="77"/>
        <v>-6.315789473684208E-2</v>
      </c>
      <c r="BG82" s="447">
        <f t="shared" si="77"/>
        <v>-0.9662921348314607</v>
      </c>
      <c r="BH82" s="448"/>
      <c r="BJ82" s="368"/>
      <c r="BK82" s="368"/>
    </row>
    <row r="83" spans="20:63" ht="17.100000000000001" customHeight="1">
      <c r="U83" s="79"/>
      <c r="V83" s="374" t="s">
        <v>1073</v>
      </c>
      <c r="X83" s="79"/>
      <c r="Y83" s="313" t="s">
        <v>1074</v>
      </c>
      <c r="Z83" s="444"/>
      <c r="AA83" s="445"/>
      <c r="AB83" s="446" t="str">
        <f t="shared" ref="AB83:BG83" si="78">IF(OR(AB14="NO",AA14="NO"),"-",AB14/AA14-1)</f>
        <v>-</v>
      </c>
      <c r="AC83" s="446" t="str">
        <f t="shared" si="78"/>
        <v>-</v>
      </c>
      <c r="AD83" s="446" t="str">
        <f t="shared" si="78"/>
        <v>-</v>
      </c>
      <c r="AE83" s="446" t="str">
        <f t="shared" si="78"/>
        <v>-</v>
      </c>
      <c r="AF83" s="446" t="str">
        <f t="shared" si="78"/>
        <v>-</v>
      </c>
      <c r="AG83" s="446" t="str">
        <f t="shared" si="78"/>
        <v>-</v>
      </c>
      <c r="AH83" s="447">
        <f t="shared" si="78"/>
        <v>1.7182817999999997</v>
      </c>
      <c r="AI83" s="447">
        <f t="shared" si="78"/>
        <v>1.7182817999999997</v>
      </c>
      <c r="AJ83" s="447">
        <f t="shared" si="78"/>
        <v>1.0722730362458388</v>
      </c>
      <c r="AK83" s="447">
        <f t="shared" si="78"/>
        <v>0.22878721615640663</v>
      </c>
      <c r="AL83" s="447">
        <f t="shared" si="78"/>
        <v>0.15742093708286387</v>
      </c>
      <c r="AM83" s="447">
        <f t="shared" si="78"/>
        <v>0.11781730737984519</v>
      </c>
      <c r="AN83" s="447">
        <f t="shared" si="78"/>
        <v>9.2968886292990938E-2</v>
      </c>
      <c r="AO83" s="447">
        <f t="shared" si="78"/>
        <v>7.1529187570921637E-2</v>
      </c>
      <c r="AP83" s="447">
        <f t="shared" si="78"/>
        <v>4.9685449782139957E-2</v>
      </c>
      <c r="AQ83" s="447">
        <f t="shared" si="78"/>
        <v>1.8620868466246332E-2</v>
      </c>
      <c r="AR83" s="447">
        <f t="shared" si="78"/>
        <v>3.4894522785920534E-2</v>
      </c>
      <c r="AS83" s="447">
        <f t="shared" si="78"/>
        <v>1.8450205017885635E-2</v>
      </c>
      <c r="AT83" s="447">
        <f t="shared" si="78"/>
        <v>5.0029423904470738E-2</v>
      </c>
      <c r="AU83" s="447">
        <f t="shared" si="78"/>
        <v>3.6073552051787861E-2</v>
      </c>
      <c r="AV83" s="447">
        <f t="shared" si="78"/>
        <v>-2.1460002437897252E-2</v>
      </c>
      <c r="AW83" s="447">
        <f t="shared" si="78"/>
        <v>3.0055293486999979E-2</v>
      </c>
      <c r="AX83" s="447">
        <f t="shared" si="78"/>
        <v>-3.6691799938056713E-3</v>
      </c>
      <c r="AY83" s="447">
        <f t="shared" si="78"/>
        <v>0.16561129130130214</v>
      </c>
      <c r="AZ83" s="447">
        <f t="shared" si="78"/>
        <v>-2.8283569183605861E-2</v>
      </c>
      <c r="BA83" s="447">
        <f t="shared" si="78"/>
        <v>-4.3336326276623871E-2</v>
      </c>
      <c r="BB83" s="447">
        <f t="shared" si="78"/>
        <v>4.6323826045154393E-2</v>
      </c>
      <c r="BC83" s="447">
        <f t="shared" si="78"/>
        <v>6.3213307939880004E-3</v>
      </c>
      <c r="BD83" s="447">
        <f t="shared" si="78"/>
        <v>2.4845794103592445E-2</v>
      </c>
      <c r="BE83" s="447">
        <f t="shared" si="78"/>
        <v>3.7575289869467898E-2</v>
      </c>
      <c r="BF83" s="447">
        <f t="shared" si="78"/>
        <v>-3.964309585858472E-2</v>
      </c>
      <c r="BG83" s="447">
        <f t="shared" si="78"/>
        <v>1.837525096013426E-2</v>
      </c>
      <c r="BH83" s="428"/>
      <c r="BJ83" s="368"/>
    </row>
    <row r="84" spans="20:63" ht="17.100000000000001" customHeight="1">
      <c r="U84" s="79"/>
      <c r="V84" s="314" t="s">
        <v>1075</v>
      </c>
      <c r="X84" s="79"/>
      <c r="Y84" s="313" t="s">
        <v>1076</v>
      </c>
      <c r="Z84" s="444"/>
      <c r="AA84" s="445"/>
      <c r="AB84" s="446" t="str">
        <f t="shared" ref="AB84:BG84" si="79">IF(OR(AB15="NO",AA15="NO"),"-",AB15/AA15-1)</f>
        <v>-</v>
      </c>
      <c r="AC84" s="446" t="str">
        <f t="shared" si="79"/>
        <v>-</v>
      </c>
      <c r="AD84" s="446" t="str">
        <f t="shared" si="79"/>
        <v>-</v>
      </c>
      <c r="AE84" s="446" t="str">
        <f t="shared" si="79"/>
        <v>-</v>
      </c>
      <c r="AF84" s="446" t="str">
        <f t="shared" si="79"/>
        <v>-</v>
      </c>
      <c r="AG84" s="446" t="str">
        <f t="shared" si="79"/>
        <v>-</v>
      </c>
      <c r="AH84" s="446" t="str">
        <f t="shared" si="79"/>
        <v>-</v>
      </c>
      <c r="AI84" s="446" t="str">
        <f t="shared" si="79"/>
        <v>-</v>
      </c>
      <c r="AJ84" s="446" t="str">
        <f t="shared" si="79"/>
        <v>-</v>
      </c>
      <c r="AK84" s="446" t="str">
        <f t="shared" si="79"/>
        <v>-</v>
      </c>
      <c r="AL84" s="446" t="str">
        <f t="shared" si="79"/>
        <v>-</v>
      </c>
      <c r="AM84" s="446" t="str">
        <f t="shared" si="79"/>
        <v>-</v>
      </c>
      <c r="AN84" s="446" t="str">
        <f t="shared" si="79"/>
        <v>-</v>
      </c>
      <c r="AO84" s="446" t="str">
        <f t="shared" si="79"/>
        <v>-</v>
      </c>
      <c r="AP84" s="446" t="str">
        <f t="shared" si="79"/>
        <v>-</v>
      </c>
      <c r="AQ84" s="446" t="str">
        <f t="shared" si="79"/>
        <v>-</v>
      </c>
      <c r="AR84" s="446" t="str">
        <f t="shared" si="79"/>
        <v>-</v>
      </c>
      <c r="AS84" s="446" t="str">
        <f t="shared" si="79"/>
        <v>-</v>
      </c>
      <c r="AT84" s="446" t="str">
        <f t="shared" si="79"/>
        <v>-</v>
      </c>
      <c r="AU84" s="446" t="str">
        <f t="shared" si="79"/>
        <v>-</v>
      </c>
      <c r="AV84" s="446" t="str">
        <f t="shared" si="79"/>
        <v>-</v>
      </c>
      <c r="AW84" s="447">
        <f t="shared" si="79"/>
        <v>0.28571428571428581</v>
      </c>
      <c r="AX84" s="447">
        <f t="shared" si="79"/>
        <v>0</v>
      </c>
      <c r="AY84" s="447">
        <f t="shared" si="79"/>
        <v>0</v>
      </c>
      <c r="AZ84" s="447">
        <f t="shared" si="79"/>
        <v>-0.33333333333333315</v>
      </c>
      <c r="BA84" s="447">
        <f t="shared" si="79"/>
        <v>0.33333333333333304</v>
      </c>
      <c r="BB84" s="447">
        <f t="shared" si="79"/>
        <v>0.25</v>
      </c>
      <c r="BC84" s="447">
        <f t="shared" si="79"/>
        <v>0.20000000000000018</v>
      </c>
      <c r="BD84" s="447">
        <f t="shared" si="79"/>
        <v>-0.16666666666666674</v>
      </c>
      <c r="BE84" s="447">
        <f t="shared" si="79"/>
        <v>-0.10000000000000009</v>
      </c>
      <c r="BF84" s="447">
        <f t="shared" si="79"/>
        <v>0.3333333333333337</v>
      </c>
      <c r="BG84" s="447">
        <f t="shared" si="79"/>
        <v>-0.25000000000000022</v>
      </c>
      <c r="BH84" s="448"/>
      <c r="BJ84" s="368"/>
    </row>
    <row r="85" spans="20:63" ht="17.100000000000001" customHeight="1">
      <c r="T85" s="32"/>
      <c r="U85" s="79"/>
      <c r="V85" s="314" t="s">
        <v>1077</v>
      </c>
      <c r="X85" s="79"/>
      <c r="Y85" s="314" t="s">
        <v>527</v>
      </c>
      <c r="Z85" s="453"/>
      <c r="AA85" s="454"/>
      <c r="AB85" s="447">
        <f t="shared" ref="AB85:BE85" si="80">IF(OR(AB16="NO",AA16="NO"),"-",AB16/AA16-1)</f>
        <v>-6.8967398717773798E-2</v>
      </c>
      <c r="AC85" s="447">
        <f t="shared" si="80"/>
        <v>-0.17639991795352672</v>
      </c>
      <c r="AD85" s="447">
        <f t="shared" si="80"/>
        <v>-5.767246593375297E-2</v>
      </c>
      <c r="AE85" s="447">
        <f t="shared" si="80"/>
        <v>1.9255455712450242E-3</v>
      </c>
      <c r="AF85" s="447">
        <f t="shared" si="80"/>
        <v>0.16166107698684851</v>
      </c>
      <c r="AG85" s="447">
        <f t="shared" si="80"/>
        <v>-5.2551334868785604E-3</v>
      </c>
      <c r="AH85" s="447">
        <f t="shared" si="80"/>
        <v>0.2504810044024135</v>
      </c>
      <c r="AI85" s="447">
        <f t="shared" si="80"/>
        <v>-3.8934960621707315E-2</v>
      </c>
      <c r="AJ85" s="447">
        <f t="shared" si="80"/>
        <v>-1.1288090521803129E-2</v>
      </c>
      <c r="AK85" s="447">
        <f t="shared" si="80"/>
        <v>8.9743941597828503E-3</v>
      </c>
      <c r="AL85" s="447">
        <f t="shared" si="80"/>
        <v>-0.25369927102600376</v>
      </c>
      <c r="AM85" s="447">
        <f t="shared" si="80"/>
        <v>-4.657943652731722E-2</v>
      </c>
      <c r="AN85" s="447">
        <f t="shared" si="80"/>
        <v>-4.159180396804163E-2</v>
      </c>
      <c r="AO85" s="447">
        <f t="shared" si="80"/>
        <v>2.7761158310398271E-2</v>
      </c>
      <c r="AP85" s="447">
        <f t="shared" si="80"/>
        <v>-3.2289362362711627E-2</v>
      </c>
      <c r="AQ85" s="447">
        <f t="shared" si="80"/>
        <v>-8.0208542209914135E-5</v>
      </c>
      <c r="AR85" s="447">
        <f t="shared" si="80"/>
        <v>1.6564392572093078E-2</v>
      </c>
      <c r="AS85" s="447">
        <f t="shared" si="80"/>
        <v>-7.8473920934269636E-2</v>
      </c>
      <c r="AT85" s="447">
        <f t="shared" si="80"/>
        <v>-0.29661343494455628</v>
      </c>
      <c r="AU85" s="447">
        <f t="shared" si="80"/>
        <v>0.13658774118936035</v>
      </c>
      <c r="AV85" s="447">
        <f t="shared" si="80"/>
        <v>-9.7359824345311208E-2</v>
      </c>
      <c r="AW85" s="447">
        <f t="shared" si="80"/>
        <v>-3.4411153960252072E-3</v>
      </c>
      <c r="AX85" s="447">
        <f t="shared" si="80"/>
        <v>-0.22046872994128108</v>
      </c>
      <c r="AY85" s="447">
        <f t="shared" si="80"/>
        <v>5.9065720247830855E-2</v>
      </c>
      <c r="AZ85" s="447">
        <f t="shared" si="80"/>
        <v>-1.5305056613235779E-2</v>
      </c>
      <c r="BA85" s="447">
        <f t="shared" si="80"/>
        <v>4.1639806595123119E-2</v>
      </c>
      <c r="BB85" s="447">
        <f t="shared" si="80"/>
        <v>-8.8739451770185607E-2</v>
      </c>
      <c r="BC85" s="447">
        <f t="shared" si="80"/>
        <v>7.9275242801735368E-2</v>
      </c>
      <c r="BD85" s="447">
        <f t="shared" si="80"/>
        <v>0.98621960666490494</v>
      </c>
      <c r="BE85" s="447">
        <f t="shared" si="80"/>
        <v>8.4834060925466304E-2</v>
      </c>
      <c r="BF85" s="447">
        <f>IF(OR(BF16="NO",BE16="NO"),"-",BF16/BE16-1)</f>
        <v>3.9366118015335294E-2</v>
      </c>
      <c r="BG85" s="447">
        <f>IF(OR(BG16="NO",BF16="NO"),"-",BG16/BF16-1)</f>
        <v>3.9153380429115092E-2</v>
      </c>
      <c r="BH85" s="448"/>
      <c r="BJ85" s="368"/>
    </row>
    <row r="86" spans="20:63" ht="17.100000000000001" customHeight="1">
      <c r="U86" s="380" t="s">
        <v>16</v>
      </c>
      <c r="V86" s="381"/>
      <c r="X86" s="380" t="s">
        <v>16</v>
      </c>
      <c r="Y86" s="381"/>
      <c r="Z86" s="455"/>
      <c r="AA86" s="456"/>
      <c r="AB86" s="457">
        <f t="shared" ref="AB86:BG86" si="81">AB17/AA17-1</f>
        <v>0.1408602097756162</v>
      </c>
      <c r="AC86" s="457">
        <f t="shared" si="81"/>
        <v>1.1693771148096888E-2</v>
      </c>
      <c r="AD86" s="457">
        <f t="shared" si="81"/>
        <v>0.42467903150779818</v>
      </c>
      <c r="AE86" s="457">
        <f t="shared" si="81"/>
        <v>0.22443953072739187</v>
      </c>
      <c r="AF86" s="457">
        <f t="shared" si="81"/>
        <v>0.30639151409447818</v>
      </c>
      <c r="AG86" s="457">
        <f t="shared" si="81"/>
        <v>3.1544252140475404E-2</v>
      </c>
      <c r="AH86" s="457">
        <f t="shared" si="81"/>
        <v>9.0793066576428938E-2</v>
      </c>
      <c r="AI86" s="457">
        <f t="shared" si="81"/>
        <v>-0.17513079393369191</v>
      </c>
      <c r="AJ86" s="457">
        <f t="shared" si="81"/>
        <v>-0.21595725750124428</v>
      </c>
      <c r="AK86" s="457">
        <f t="shared" si="81"/>
        <v>-0.11128874605595773</v>
      </c>
      <c r="AL86" s="457">
        <f t="shared" si="81"/>
        <v>-0.16903787278011251</v>
      </c>
      <c r="AM86" s="457">
        <f t="shared" si="81"/>
        <v>-5.7130747213954058E-2</v>
      </c>
      <c r="AN86" s="457">
        <f t="shared" si="81"/>
        <v>-3.1082007327307926E-2</v>
      </c>
      <c r="AO86" s="457">
        <f t="shared" si="81"/>
        <v>4.6222685486708048E-2</v>
      </c>
      <c r="AP86" s="457">
        <f t="shared" si="81"/>
        <v>-6.2959379661196802E-2</v>
      </c>
      <c r="AQ86" s="457">
        <f t="shared" si="81"/>
        <v>4.8132057833555564E-2</v>
      </c>
      <c r="AR86" s="457">
        <f t="shared" si="81"/>
        <v>-0.12171222105690316</v>
      </c>
      <c r="AS86" s="457">
        <f t="shared" si="81"/>
        <v>-0.27617052817921661</v>
      </c>
      <c r="AT86" s="457">
        <f t="shared" si="81"/>
        <v>-0.29453033441127274</v>
      </c>
      <c r="AU86" s="457">
        <f t="shared" si="81"/>
        <v>4.7811034450252254E-2</v>
      </c>
      <c r="AV86" s="457">
        <f t="shared" si="81"/>
        <v>-0.11513433020790198</v>
      </c>
      <c r="AW86" s="457">
        <f t="shared" si="81"/>
        <v>-8.1364708552081E-2</v>
      </c>
      <c r="AX86" s="457">
        <f t="shared" si="81"/>
        <v>-4.4505951514194009E-2</v>
      </c>
      <c r="AY86" s="457">
        <f t="shared" si="81"/>
        <v>2.7109692818812814E-2</v>
      </c>
      <c r="AZ86" s="457">
        <f t="shared" si="81"/>
        <v>-1.5991013890106154E-2</v>
      </c>
      <c r="BA86" s="457">
        <f t="shared" si="81"/>
        <v>1.9640462997406294E-2</v>
      </c>
      <c r="BB86" s="457">
        <f t="shared" si="81"/>
        <v>3.7736174556879609E-2</v>
      </c>
      <c r="BC86" s="457">
        <f t="shared" si="81"/>
        <v>2.605439140155319E-3</v>
      </c>
      <c r="BD86" s="457">
        <f t="shared" si="81"/>
        <v>-1.3702184500725467E-2</v>
      </c>
      <c r="BE86" s="457">
        <f t="shared" si="81"/>
        <v>1.8321895410327915E-2</v>
      </c>
      <c r="BF86" s="457">
        <f t="shared" si="81"/>
        <v>-9.6241478835365823E-2</v>
      </c>
      <c r="BG86" s="457">
        <f t="shared" si="81"/>
        <v>4.9463888125882427E-2</v>
      </c>
      <c r="BH86" s="443"/>
      <c r="BJ86" s="368"/>
      <c r="BK86" s="368"/>
    </row>
    <row r="87" spans="20:63" ht="17.100000000000001" customHeight="1">
      <c r="U87" s="383"/>
      <c r="V87" s="314" t="s">
        <v>1069</v>
      </c>
      <c r="X87" s="384"/>
      <c r="Y87" s="314" t="s">
        <v>1090</v>
      </c>
      <c r="Z87" s="458"/>
      <c r="AA87" s="459"/>
      <c r="AB87" s="447">
        <f t="shared" ref="AB87:BG87" si="82">IF(OR(AB18="NO",AA18="NO"),"-",AB18/AA18-1)</f>
        <v>0.15354724597745784</v>
      </c>
      <c r="AC87" s="447">
        <f t="shared" si="82"/>
        <v>3.2373108865513922E-2</v>
      </c>
      <c r="AD87" s="447">
        <f t="shared" si="82"/>
        <v>0.41428200001178195</v>
      </c>
      <c r="AE87" s="447">
        <f t="shared" si="82"/>
        <v>0.21908342366428712</v>
      </c>
      <c r="AF87" s="447">
        <f t="shared" si="82"/>
        <v>0.30381291136049349</v>
      </c>
      <c r="AG87" s="447">
        <f t="shared" si="82"/>
        <v>0.1676546943434738</v>
      </c>
      <c r="AH87" s="447">
        <f t="shared" si="82"/>
        <v>0.25925876675469084</v>
      </c>
      <c r="AI87" s="447">
        <f t="shared" si="82"/>
        <v>1.4636370974372426E-2</v>
      </c>
      <c r="AJ87" s="447">
        <f t="shared" si="82"/>
        <v>6.4747191102227486E-2</v>
      </c>
      <c r="AK87" s="447">
        <f t="shared" si="82"/>
        <v>7.9542785490679613E-2</v>
      </c>
      <c r="AL87" s="447">
        <f t="shared" si="82"/>
        <v>-0.22905563402054863</v>
      </c>
      <c r="AM87" s="447">
        <f t="shared" si="82"/>
        <v>1.0213365983838818E-2</v>
      </c>
      <c r="AN87" s="447">
        <f t="shared" si="82"/>
        <v>-2.0967707790242596E-3</v>
      </c>
      <c r="AO87" s="447">
        <f t="shared" si="82"/>
        <v>6.2124899925934063E-2</v>
      </c>
      <c r="AP87" s="447">
        <f t="shared" si="82"/>
        <v>-0.15341927014171175</v>
      </c>
      <c r="AQ87" s="447">
        <f t="shared" si="82"/>
        <v>7.985747833188972E-2</v>
      </c>
      <c r="AR87" s="447">
        <f t="shared" si="82"/>
        <v>-0.10364917763810166</v>
      </c>
      <c r="AS87" s="447">
        <f t="shared" si="82"/>
        <v>-0.25323877628020053</v>
      </c>
      <c r="AT87" s="447">
        <f t="shared" si="82"/>
        <v>-0.37343562738726122</v>
      </c>
      <c r="AU87" s="447">
        <f t="shared" si="82"/>
        <v>5.5706518718948939E-2</v>
      </c>
      <c r="AV87" s="447">
        <f t="shared" si="82"/>
        <v>-0.16012037701246828</v>
      </c>
      <c r="AW87" s="447">
        <f t="shared" si="82"/>
        <v>-0.1237871597549095</v>
      </c>
      <c r="AX87" s="447">
        <f t="shared" si="82"/>
        <v>-4.0386992942763045E-2</v>
      </c>
      <c r="AY87" s="447">
        <f t="shared" si="82"/>
        <v>4.8904694393786752E-2</v>
      </c>
      <c r="AZ87" s="447">
        <f t="shared" si="82"/>
        <v>-2.2090453546357303E-2</v>
      </c>
      <c r="BA87" s="447">
        <f t="shared" si="82"/>
        <v>8.5183747564218537E-2</v>
      </c>
      <c r="BB87" s="447">
        <f t="shared" si="82"/>
        <v>6.7358875786148076E-2</v>
      </c>
      <c r="BC87" s="447">
        <f t="shared" si="82"/>
        <v>-1.7232607029548652E-2</v>
      </c>
      <c r="BD87" s="447">
        <f t="shared" si="82"/>
        <v>-4.7754713678471172E-2</v>
      </c>
      <c r="BE87" s="447">
        <f t="shared" si="82"/>
        <v>8.129918845781603E-2</v>
      </c>
      <c r="BF87" s="447">
        <f t="shared" si="82"/>
        <v>-0.15670773570458696</v>
      </c>
      <c r="BG87" s="447">
        <f t="shared" si="82"/>
        <v>2.7620778129032297E-2</v>
      </c>
      <c r="BH87" s="460"/>
    </row>
    <row r="88" spans="20:63" ht="17.100000000000001" customHeight="1">
      <c r="U88" s="384"/>
      <c r="V88" s="314" t="s">
        <v>1070</v>
      </c>
      <c r="X88" s="384"/>
      <c r="Y88" s="314" t="s">
        <v>318</v>
      </c>
      <c r="Z88" s="458"/>
      <c r="AA88" s="459"/>
      <c r="AB88" s="447">
        <f t="shared" ref="AB88:BG88" si="83">IF(OR(AB19="NO",AA19="NO"),"-",AB19/AA19-1)</f>
        <v>0.15789473684210531</v>
      </c>
      <c r="AC88" s="447">
        <f t="shared" si="83"/>
        <v>2.2727272727272707E-2</v>
      </c>
      <c r="AD88" s="447">
        <f t="shared" si="83"/>
        <v>0.44444444444444464</v>
      </c>
      <c r="AE88" s="447">
        <f t="shared" si="83"/>
        <v>0.23076923076923106</v>
      </c>
      <c r="AF88" s="447">
        <f t="shared" si="83"/>
        <v>0.31249999999999956</v>
      </c>
      <c r="AG88" s="447">
        <f t="shared" si="83"/>
        <v>-3.4822980410270876E-2</v>
      </c>
      <c r="AH88" s="447">
        <f t="shared" si="83"/>
        <v>0.86023543011112835</v>
      </c>
      <c r="AI88" s="447">
        <f t="shared" si="83"/>
        <v>9.8205968320076886E-2</v>
      </c>
      <c r="AJ88" s="447">
        <f t="shared" si="83"/>
        <v>0.24948858110128191</v>
      </c>
      <c r="AK88" s="447">
        <f t="shared" si="83"/>
        <v>4.5347583449071305E-3</v>
      </c>
      <c r="AL88" s="447">
        <f t="shared" si="83"/>
        <v>-0.32821752510960878</v>
      </c>
      <c r="AM88" s="447">
        <f t="shared" si="83"/>
        <v>0.26327300263513354</v>
      </c>
      <c r="AN88" s="447">
        <f t="shared" si="83"/>
        <v>-7.4799073500651403E-2</v>
      </c>
      <c r="AO88" s="447">
        <f t="shared" si="83"/>
        <v>6.6518781492670875E-2</v>
      </c>
      <c r="AP88" s="447">
        <f t="shared" si="83"/>
        <v>-0.15065007217655657</v>
      </c>
      <c r="AQ88" s="447">
        <f t="shared" si="83"/>
        <v>3.612470857873773E-2</v>
      </c>
      <c r="AR88" s="447">
        <f t="shared" si="83"/>
        <v>-0.322664708338955</v>
      </c>
      <c r="AS88" s="447">
        <f t="shared" si="83"/>
        <v>-0.21914018879873376</v>
      </c>
      <c r="AT88" s="447">
        <f t="shared" si="83"/>
        <v>-0.52889379765090194</v>
      </c>
      <c r="AU88" s="447">
        <f t="shared" si="83"/>
        <v>0.18100266206658233</v>
      </c>
      <c r="AV88" s="447">
        <f t="shared" si="83"/>
        <v>0.27138418932670483</v>
      </c>
      <c r="AW88" s="447">
        <f t="shared" si="83"/>
        <v>0.15360011515703431</v>
      </c>
      <c r="AX88" s="447">
        <f t="shared" si="83"/>
        <v>0.10863032484420998</v>
      </c>
      <c r="AY88" s="447">
        <f t="shared" si="83"/>
        <v>0.18657324433178712</v>
      </c>
      <c r="AZ88" s="447">
        <f t="shared" si="83"/>
        <v>-3.6558965649460595E-2</v>
      </c>
      <c r="BA88" s="447">
        <f t="shared" si="83"/>
        <v>-0.1763253512896108</v>
      </c>
      <c r="BB88" s="447">
        <f t="shared" si="83"/>
        <v>0.18174259678332016</v>
      </c>
      <c r="BC88" s="447">
        <f t="shared" si="83"/>
        <v>-5.6969647490413777E-2</v>
      </c>
      <c r="BD88" s="447">
        <f t="shared" si="83"/>
        <v>-5.2557187938767069E-2</v>
      </c>
      <c r="BE88" s="447">
        <f t="shared" si="83"/>
        <v>2.7345933769939323E-2</v>
      </c>
      <c r="BF88" s="447">
        <f t="shared" si="83"/>
        <v>1.2465343068021273E-2</v>
      </c>
      <c r="BG88" s="447">
        <f t="shared" si="83"/>
        <v>-0.2660345874656318</v>
      </c>
      <c r="BH88" s="460"/>
    </row>
    <row r="89" spans="20:63" ht="17.100000000000001" customHeight="1">
      <c r="U89" s="384"/>
      <c r="V89" s="314" t="s">
        <v>1066</v>
      </c>
      <c r="X89" s="384"/>
      <c r="Y89" s="314" t="s">
        <v>1067</v>
      </c>
      <c r="Z89" s="449"/>
      <c r="AA89" s="459"/>
      <c r="AB89" s="447">
        <f t="shared" ref="AB89:BG89" si="84">IF(OR(AB20="NO",AA20="NO"),"-",AB20/AA20-1)</f>
        <v>0.15789473684210509</v>
      </c>
      <c r="AC89" s="447">
        <f t="shared" si="84"/>
        <v>2.2727272727272929E-2</v>
      </c>
      <c r="AD89" s="447">
        <f t="shared" si="84"/>
        <v>0.44444444444444442</v>
      </c>
      <c r="AE89" s="447">
        <f t="shared" si="84"/>
        <v>0.23076923076923084</v>
      </c>
      <c r="AF89" s="447">
        <f t="shared" si="84"/>
        <v>0.31249999999999978</v>
      </c>
      <c r="AG89" s="447">
        <f t="shared" si="84"/>
        <v>-2.6812812039352596E-2</v>
      </c>
      <c r="AH89" s="447">
        <f t="shared" si="84"/>
        <v>-8.8887671269977098E-4</v>
      </c>
      <c r="AI89" s="447">
        <f t="shared" si="84"/>
        <v>-0.28360692990593672</v>
      </c>
      <c r="AJ89" s="447">
        <f t="shared" si="84"/>
        <v>-0.43099522107706012</v>
      </c>
      <c r="AK89" s="447">
        <f t="shared" si="84"/>
        <v>-0.38810061096151471</v>
      </c>
      <c r="AL89" s="447">
        <f t="shared" si="84"/>
        <v>-1.9762705321009544E-2</v>
      </c>
      <c r="AM89" s="447">
        <f t="shared" si="84"/>
        <v>-0.18560692770025622</v>
      </c>
      <c r="AN89" s="447">
        <f t="shared" si="84"/>
        <v>-8.681072603553952E-2</v>
      </c>
      <c r="AO89" s="447">
        <f t="shared" si="84"/>
        <v>8.9171824611344652E-2</v>
      </c>
      <c r="AP89" s="447">
        <f t="shared" si="84"/>
        <v>0.12963625756586472</v>
      </c>
      <c r="AQ89" s="447">
        <f t="shared" si="84"/>
        <v>-1.7227754716286903E-4</v>
      </c>
      <c r="AR89" s="447">
        <f t="shared" si="84"/>
        <v>-0.14993652884639452</v>
      </c>
      <c r="AS89" s="447">
        <f t="shared" si="84"/>
        <v>-0.30300329544460758</v>
      </c>
      <c r="AT89" s="447">
        <f t="shared" si="84"/>
        <v>-0.12864463683324112</v>
      </c>
      <c r="AU89" s="447">
        <f t="shared" si="84"/>
        <v>0.19466707689650109</v>
      </c>
      <c r="AV89" s="447">
        <f t="shared" si="84"/>
        <v>-6.2582400681971517E-2</v>
      </c>
      <c r="AW89" s="447">
        <f t="shared" si="84"/>
        <v>-1.292137327211651E-2</v>
      </c>
      <c r="AX89" s="447">
        <f t="shared" si="84"/>
        <v>-3.8180685600772812E-2</v>
      </c>
      <c r="AY89" s="447">
        <f t="shared" si="84"/>
        <v>1.1341805213508804E-2</v>
      </c>
      <c r="AZ89" s="447">
        <f t="shared" si="84"/>
        <v>-1.177534184070439E-2</v>
      </c>
      <c r="BA89" s="447">
        <f t="shared" si="84"/>
        <v>-3.177506743926839E-2</v>
      </c>
      <c r="BB89" s="447">
        <f t="shared" si="84"/>
        <v>1.1919919271833335E-2</v>
      </c>
      <c r="BC89" s="447">
        <f t="shared" si="84"/>
        <v>1.3238909964973677E-2</v>
      </c>
      <c r="BD89" s="447">
        <f t="shared" si="84"/>
        <v>3.2693412459094739E-2</v>
      </c>
      <c r="BE89" s="447">
        <f t="shared" si="84"/>
        <v>-6.0549451510045649E-2</v>
      </c>
      <c r="BF89" s="447">
        <f t="shared" si="84"/>
        <v>-4.7131245014101486E-2</v>
      </c>
      <c r="BG89" s="447">
        <f t="shared" si="84"/>
        <v>9.9215542650518573E-2</v>
      </c>
      <c r="BH89" s="460"/>
    </row>
    <row r="90" spans="20:63" ht="17.100000000000001" customHeight="1">
      <c r="U90" s="384"/>
      <c r="V90" s="314" t="s">
        <v>1078</v>
      </c>
      <c r="X90" s="384"/>
      <c r="Y90" s="314" t="s">
        <v>1079</v>
      </c>
      <c r="Z90" s="458"/>
      <c r="AA90" s="459"/>
      <c r="AB90" s="447">
        <f t="shared" ref="AB90:BG90" si="85">IF(OR(AB21="NO",AA21="NO"),"-",AB21/AA21-1)</f>
        <v>0.15789473684210531</v>
      </c>
      <c r="AC90" s="447">
        <f t="shared" si="85"/>
        <v>2.2727272727272707E-2</v>
      </c>
      <c r="AD90" s="447">
        <f t="shared" si="85"/>
        <v>0.44444444444444442</v>
      </c>
      <c r="AE90" s="447">
        <f t="shared" si="85"/>
        <v>0.23076923076923106</v>
      </c>
      <c r="AF90" s="447">
        <f t="shared" si="85"/>
        <v>0.31249999999999978</v>
      </c>
      <c r="AG90" s="447">
        <f t="shared" si="85"/>
        <v>0.30797084186955037</v>
      </c>
      <c r="AH90" s="447">
        <f t="shared" si="85"/>
        <v>0.39379120678978619</v>
      </c>
      <c r="AI90" s="447">
        <f t="shared" si="85"/>
        <v>-2.455979876515002E-2</v>
      </c>
      <c r="AJ90" s="447">
        <f t="shared" si="85"/>
        <v>-4.5290563712356513E-2</v>
      </c>
      <c r="AK90" s="447">
        <f t="shared" si="85"/>
        <v>5.1424113353768286E-2</v>
      </c>
      <c r="AL90" s="447">
        <f t="shared" si="85"/>
        <v>-0.19446431431164257</v>
      </c>
      <c r="AM90" s="447">
        <f t="shared" si="85"/>
        <v>-5.0227467014797633E-2</v>
      </c>
      <c r="AN90" s="447">
        <f t="shared" si="85"/>
        <v>-3.2401774679850393E-2</v>
      </c>
      <c r="AO90" s="447">
        <f t="shared" si="85"/>
        <v>-0.10025400614013413</v>
      </c>
      <c r="AP90" s="447">
        <f t="shared" si="85"/>
        <v>-4.3671095313755459E-2</v>
      </c>
      <c r="AQ90" s="447">
        <f t="shared" si="85"/>
        <v>4.3065282667522409E-2</v>
      </c>
      <c r="AR90" s="447">
        <f t="shared" si="85"/>
        <v>-0.10764424223952374</v>
      </c>
      <c r="AS90" s="447">
        <f t="shared" si="85"/>
        <v>-0.333584586465552</v>
      </c>
      <c r="AT90" s="447">
        <f t="shared" si="85"/>
        <v>-0.29377013909060812</v>
      </c>
      <c r="AU90" s="447">
        <f t="shared" si="85"/>
        <v>-0.45688460961788591</v>
      </c>
      <c r="AV90" s="447">
        <f t="shared" si="85"/>
        <v>-0.17772224196209319</v>
      </c>
      <c r="AW90" s="447">
        <f t="shared" si="85"/>
        <v>-0.28230533588425122</v>
      </c>
      <c r="AX90" s="447">
        <f t="shared" si="85"/>
        <v>-0.25037975439067728</v>
      </c>
      <c r="AY90" s="447">
        <f t="shared" si="85"/>
        <v>-3.4711260358339158E-2</v>
      </c>
      <c r="AZ90" s="447">
        <f t="shared" si="85"/>
        <v>6.9409302277624985E-2</v>
      </c>
      <c r="BA90" s="447">
        <f t="shared" si="85"/>
        <v>-0.15217876423780874</v>
      </c>
      <c r="BB90" s="447">
        <f t="shared" si="85"/>
        <v>-0.16495025119580708</v>
      </c>
      <c r="BC90" s="447">
        <f t="shared" si="85"/>
        <v>7.9798318119191913E-2</v>
      </c>
      <c r="BD90" s="447">
        <f t="shared" si="85"/>
        <v>-0.26527278380056107</v>
      </c>
      <c r="BE90" s="447">
        <f t="shared" si="85"/>
        <v>0.15235433516425068</v>
      </c>
      <c r="BF90" s="447">
        <f t="shared" si="85"/>
        <v>7.0321266193784204E-2</v>
      </c>
      <c r="BG90" s="447">
        <f t="shared" si="85"/>
        <v>-7.2180792269577299E-2</v>
      </c>
      <c r="BH90" s="460"/>
    </row>
    <row r="91" spans="20:63" ht="17.100000000000001" customHeight="1">
      <c r="U91" s="383"/>
      <c r="V91" s="314" t="s">
        <v>1077</v>
      </c>
      <c r="X91" s="384"/>
      <c r="Y91" s="314" t="s">
        <v>527</v>
      </c>
      <c r="Z91" s="444"/>
      <c r="AA91" s="461"/>
      <c r="AB91" s="447">
        <f t="shared" ref="AB91:BG91" si="86">IF(OR(AB22="NO",AA22="NO"),"-",AB22/AA22-1)</f>
        <v>-6.8967398717773909E-2</v>
      </c>
      <c r="AC91" s="447">
        <f t="shared" si="86"/>
        <v>-0.1763999179535265</v>
      </c>
      <c r="AD91" s="447">
        <f t="shared" si="86"/>
        <v>-5.7672465933753303E-2</v>
      </c>
      <c r="AE91" s="447">
        <f t="shared" si="86"/>
        <v>1.9255455712450242E-3</v>
      </c>
      <c r="AF91" s="447">
        <f t="shared" si="86"/>
        <v>0.16166107698684873</v>
      </c>
      <c r="AG91" s="447">
        <f t="shared" si="86"/>
        <v>-5.2551334868783384E-3</v>
      </c>
      <c r="AH91" s="447">
        <f t="shared" si="86"/>
        <v>0.2504810044024135</v>
      </c>
      <c r="AI91" s="447">
        <f t="shared" si="86"/>
        <v>-3.8934960621707759E-2</v>
      </c>
      <c r="AJ91" s="447">
        <f t="shared" si="86"/>
        <v>-1.1288090521802907E-2</v>
      </c>
      <c r="AK91" s="447">
        <f t="shared" si="86"/>
        <v>8.9743941597824062E-3</v>
      </c>
      <c r="AL91" s="447">
        <f t="shared" si="86"/>
        <v>-0.25369927102600365</v>
      </c>
      <c r="AM91" s="447">
        <f t="shared" si="86"/>
        <v>-4.3538011539961397E-2</v>
      </c>
      <c r="AN91" s="447">
        <f t="shared" si="86"/>
        <v>-3.6755937298724062E-2</v>
      </c>
      <c r="AO91" s="447">
        <f t="shared" si="86"/>
        <v>3.3607601615897487E-2</v>
      </c>
      <c r="AP91" s="447">
        <f t="shared" si="86"/>
        <v>-2.2069169293438495E-2</v>
      </c>
      <c r="AQ91" s="447">
        <f t="shared" si="86"/>
        <v>2.8694518912988354E-2</v>
      </c>
      <c r="AR91" s="447">
        <f t="shared" si="86"/>
        <v>7.6840329858031575E-2</v>
      </c>
      <c r="AS91" s="447">
        <f t="shared" si="86"/>
        <v>-3.5411075350189058E-4</v>
      </c>
      <c r="AT91" s="447">
        <f t="shared" si="86"/>
        <v>-0.18340117819873691</v>
      </c>
      <c r="AU91" s="447">
        <f t="shared" si="86"/>
        <v>0.20843578658273132</v>
      </c>
      <c r="AV91" s="447">
        <f t="shared" si="86"/>
        <v>5.6847833824779981E-2</v>
      </c>
      <c r="AW91" s="447">
        <f t="shared" si="86"/>
        <v>-0.43075595091770524</v>
      </c>
      <c r="AX91" s="447">
        <f t="shared" si="86"/>
        <v>1.0945127414058944</v>
      </c>
      <c r="AY91" s="447">
        <f t="shared" si="86"/>
        <v>-6.0410686698902039E-2</v>
      </c>
      <c r="AZ91" s="447">
        <f t="shared" si="86"/>
        <v>-8.2307846319226607E-2</v>
      </c>
      <c r="BA91" s="447">
        <f t="shared" si="86"/>
        <v>0.93109882243830211</v>
      </c>
      <c r="BB91" s="447">
        <f t="shared" si="86"/>
        <v>-6.8108847164751851E-2</v>
      </c>
      <c r="BC91" s="447">
        <f t="shared" si="86"/>
        <v>0.78978753817745195</v>
      </c>
      <c r="BD91" s="447">
        <f t="shared" si="86"/>
        <v>0.34292655996672039</v>
      </c>
      <c r="BE91" s="447">
        <f t="shared" si="86"/>
        <v>0.14717225822915236</v>
      </c>
      <c r="BF91" s="447">
        <f t="shared" si="86"/>
        <v>0.18066457923448276</v>
      </c>
      <c r="BG91" s="447">
        <f t="shared" si="86"/>
        <v>2.2479652377310755E-2</v>
      </c>
      <c r="BH91" s="448"/>
    </row>
    <row r="92" spans="20:63" ht="17.100000000000001" customHeight="1">
      <c r="U92" s="387"/>
      <c r="V92" s="314" t="s">
        <v>1080</v>
      </c>
      <c r="X92" s="388"/>
      <c r="Y92" s="314" t="s">
        <v>317</v>
      </c>
      <c r="Z92" s="458"/>
      <c r="AA92" s="459"/>
      <c r="AB92" s="447">
        <f t="shared" ref="AB92:BG92" si="87">IF(OR(AB23="NO",AA23="NO"),"-",AB23/AA23-1)</f>
        <v>-0.1607624633431084</v>
      </c>
      <c r="AC92" s="447">
        <f t="shared" si="87"/>
        <v>-0.32972255223984892</v>
      </c>
      <c r="AD92" s="447">
        <f t="shared" si="87"/>
        <v>-7.89281618183717E-2</v>
      </c>
      <c r="AE92" s="447">
        <f t="shared" si="87"/>
        <v>-2.3205795788997508E-3</v>
      </c>
      <c r="AF92" s="447">
        <f t="shared" si="87"/>
        <v>-1.6395302660690891E-2</v>
      </c>
      <c r="AG92" s="447">
        <f t="shared" si="87"/>
        <v>-5.5309284862866681E-2</v>
      </c>
      <c r="AH92" s="447">
        <f t="shared" si="87"/>
        <v>-9.7831143156180689E-2</v>
      </c>
      <c r="AI92" s="447">
        <f t="shared" si="87"/>
        <v>-0.16884958359612734</v>
      </c>
      <c r="AJ92" s="447">
        <f t="shared" si="87"/>
        <v>-0.41045751633986938</v>
      </c>
      <c r="AK92" s="447">
        <f t="shared" si="87"/>
        <v>-0.38930437070164214</v>
      </c>
      <c r="AL92" s="447">
        <f t="shared" si="87"/>
        <v>-0.13342031274680155</v>
      </c>
      <c r="AM92" s="447">
        <f t="shared" si="87"/>
        <v>-4.6028701226834112E-2</v>
      </c>
      <c r="AN92" s="447">
        <f t="shared" si="87"/>
        <v>1.4637291384366202E-2</v>
      </c>
      <c r="AO92" s="447">
        <f t="shared" si="87"/>
        <v>-1.877536646755229E-2</v>
      </c>
      <c r="AP92" s="447">
        <f t="shared" si="87"/>
        <v>1.0212002865246372E-3</v>
      </c>
      <c r="AQ92" s="447">
        <f t="shared" si="87"/>
        <v>2.6002619241938252E-3</v>
      </c>
      <c r="AR92" s="447">
        <f t="shared" si="87"/>
        <v>-8.8493598716228306E-3</v>
      </c>
      <c r="AS92" s="447">
        <f t="shared" si="87"/>
        <v>-1.5128593040846239E-3</v>
      </c>
      <c r="AT92" s="447">
        <f t="shared" si="87"/>
        <v>-0.24861036399497938</v>
      </c>
      <c r="AU92" s="447">
        <f t="shared" si="87"/>
        <v>-5.8310464145090002E-2</v>
      </c>
      <c r="AV92" s="447">
        <f t="shared" si="87"/>
        <v>-2.0444807182208313E-3</v>
      </c>
      <c r="AW92" s="447">
        <f t="shared" si="87"/>
        <v>-0.12966451942129054</v>
      </c>
      <c r="AX92" s="447">
        <f t="shared" si="87"/>
        <v>-0.27701408007269412</v>
      </c>
      <c r="AY92" s="447">
        <f t="shared" si="87"/>
        <v>-0.80067796610169484</v>
      </c>
      <c r="AZ92" s="446" t="str">
        <f t="shared" si="87"/>
        <v>-</v>
      </c>
      <c r="BA92" s="446" t="str">
        <f t="shared" si="87"/>
        <v>-</v>
      </c>
      <c r="BB92" s="446" t="str">
        <f t="shared" si="87"/>
        <v>-</v>
      </c>
      <c r="BC92" s="446" t="str">
        <f t="shared" si="87"/>
        <v>-</v>
      </c>
      <c r="BD92" s="446" t="str">
        <f t="shared" si="87"/>
        <v>-</v>
      </c>
      <c r="BE92" s="446" t="str">
        <f t="shared" si="87"/>
        <v>-</v>
      </c>
      <c r="BF92" s="446" t="str">
        <f t="shared" si="87"/>
        <v>-</v>
      </c>
      <c r="BG92" s="446" t="str">
        <f t="shared" si="87"/>
        <v>-</v>
      </c>
      <c r="BH92" s="460"/>
    </row>
    <row r="93" spans="20:63" ht="17.100000000000001" customHeight="1">
      <c r="U93" s="389" t="s">
        <v>601</v>
      </c>
      <c r="V93" s="390"/>
      <c r="X93" s="389" t="s">
        <v>601</v>
      </c>
      <c r="Y93" s="390"/>
      <c r="Z93" s="462"/>
      <c r="AA93" s="463"/>
      <c r="AB93" s="464">
        <f t="shared" ref="AB93:BG93" si="88">AB24/AA24-1</f>
        <v>0.10597990842559768</v>
      </c>
      <c r="AC93" s="464">
        <f t="shared" si="88"/>
        <v>0.10082206227726243</v>
      </c>
      <c r="AD93" s="464">
        <f t="shared" si="88"/>
        <v>4.0685026921865042E-3</v>
      </c>
      <c r="AE93" s="464">
        <f t="shared" si="88"/>
        <v>-4.3594461739101753E-2</v>
      </c>
      <c r="AF93" s="464">
        <f t="shared" si="88"/>
        <v>9.52328930441666E-2</v>
      </c>
      <c r="AG93" s="464">
        <f t="shared" si="88"/>
        <v>3.5939647662294849E-2</v>
      </c>
      <c r="AH93" s="464">
        <f t="shared" si="88"/>
        <v>-0.13420074105228874</v>
      </c>
      <c r="AI93" s="464">
        <f t="shared" si="88"/>
        <v>-8.4000953404090084E-2</v>
      </c>
      <c r="AJ93" s="464">
        <f t="shared" si="88"/>
        <v>-0.28719245339563959</v>
      </c>
      <c r="AK93" s="464">
        <f t="shared" si="88"/>
        <v>-0.20639926583114365</v>
      </c>
      <c r="AL93" s="464">
        <f t="shared" si="88"/>
        <v>-0.15350008483031963</v>
      </c>
      <c r="AM93" s="464">
        <f t="shared" si="88"/>
        <v>-4.9292656045216932E-2</v>
      </c>
      <c r="AN93" s="464">
        <f t="shared" si="88"/>
        <v>-5.3913553640771883E-2</v>
      </c>
      <c r="AO93" s="464">
        <f t="shared" si="88"/>
        <v>-1.3315954969596144E-2</v>
      </c>
      <c r="AP93" s="464">
        <f t="shared" si="88"/>
        <v>-5.2893225482714468E-2</v>
      </c>
      <c r="AQ93" s="464">
        <f t="shared" si="88"/>
        <v>1.5707264783096697E-2</v>
      </c>
      <c r="AR93" s="464">
        <f t="shared" si="88"/>
        <v>-9.5194403883182233E-2</v>
      </c>
      <c r="AS93" s="464">
        <f t="shared" si="88"/>
        <v>-0.12147927828505944</v>
      </c>
      <c r="AT93" s="464">
        <f t="shared" si="88"/>
        <v>-0.41348571711065074</v>
      </c>
      <c r="AU93" s="464">
        <f t="shared" si="88"/>
        <v>7.0073056135033784E-3</v>
      </c>
      <c r="AV93" s="464">
        <f t="shared" si="88"/>
        <v>-8.9002006598037031E-2</v>
      </c>
      <c r="AW93" s="464">
        <f t="shared" si="88"/>
        <v>-1.9370402453044666E-2</v>
      </c>
      <c r="AX93" s="464">
        <f t="shared" si="88"/>
        <v>-5.5101190506727571E-2</v>
      </c>
      <c r="AY93" s="464">
        <f t="shared" si="88"/>
        <v>-2.467747521611896E-2</v>
      </c>
      <c r="AZ93" s="464">
        <f t="shared" si="88"/>
        <v>3.3992526039319904E-2</v>
      </c>
      <c r="BA93" s="464">
        <f t="shared" si="88"/>
        <v>1.75299550592245E-2</v>
      </c>
      <c r="BB93" s="464">
        <f t="shared" si="88"/>
        <v>-3.4652997260260276E-2</v>
      </c>
      <c r="BC93" s="464">
        <f t="shared" si="88"/>
        <v>-2.2259927907266719E-2</v>
      </c>
      <c r="BD93" s="464">
        <f t="shared" si="88"/>
        <v>-3.0838351316354928E-2</v>
      </c>
      <c r="BE93" s="464">
        <f t="shared" si="88"/>
        <v>2.0046287551568343E-2</v>
      </c>
      <c r="BF93" s="464">
        <f t="shared" si="88"/>
        <v>-3.5781402722175892E-3</v>
      </c>
      <c r="BG93" s="464">
        <f t="shared" si="88"/>
        <v>-4.5662399014275823E-2</v>
      </c>
      <c r="BH93" s="443"/>
    </row>
    <row r="94" spans="20:63" ht="17.100000000000001" customHeight="1">
      <c r="U94" s="392"/>
      <c r="V94" s="314" t="s">
        <v>1081</v>
      </c>
      <c r="X94" s="389"/>
      <c r="Y94" s="314" t="s">
        <v>1082</v>
      </c>
      <c r="Z94" s="444"/>
      <c r="AA94" s="452"/>
      <c r="AB94" s="447">
        <f t="shared" ref="AB94:BG94" si="89">IF(OR(AB25="NO",AA25="NO"),"-",AB25/AA25-1)</f>
        <v>-5.119412220448516E-2</v>
      </c>
      <c r="AC94" s="447">
        <f t="shared" si="89"/>
        <v>5.5890919951882667E-2</v>
      </c>
      <c r="AD94" s="447">
        <f t="shared" si="89"/>
        <v>8.6467794674832898E-2</v>
      </c>
      <c r="AE94" s="447">
        <f t="shared" si="89"/>
        <v>3.5618444105531832E-2</v>
      </c>
      <c r="AF94" s="447">
        <f t="shared" si="89"/>
        <v>1.3591760528540497E-2</v>
      </c>
      <c r="AG94" s="447">
        <f t="shared" si="89"/>
        <v>2.0385036789092092E-2</v>
      </c>
      <c r="AH94" s="447">
        <f t="shared" si="89"/>
        <v>4.4277389875184703E-3</v>
      </c>
      <c r="AI94" s="447">
        <f t="shared" si="89"/>
        <v>5.1042553593017015E-3</v>
      </c>
      <c r="AJ94" s="447">
        <f t="shared" si="89"/>
        <v>-1.0406489599602553E-3</v>
      </c>
      <c r="AK94" s="447">
        <f t="shared" si="89"/>
        <v>-1.2566194431621769E-2</v>
      </c>
      <c r="AL94" s="447">
        <f t="shared" si="89"/>
        <v>-8.0852574215631856E-3</v>
      </c>
      <c r="AM94" s="447">
        <f t="shared" si="89"/>
        <v>2.6405203378312869E-2</v>
      </c>
      <c r="AN94" s="447">
        <f t="shared" si="89"/>
        <v>-2.6903763205532449E-2</v>
      </c>
      <c r="AO94" s="447">
        <f t="shared" si="89"/>
        <v>5.6024140639568953E-2</v>
      </c>
      <c r="AP94" s="447">
        <f t="shared" si="89"/>
        <v>-1.2299478667442965E-2</v>
      </c>
      <c r="AQ94" s="447">
        <f t="shared" si="89"/>
        <v>1.620369297806179E-2</v>
      </c>
      <c r="AR94" s="447">
        <f t="shared" si="89"/>
        <v>-7.2422595461270056E-3</v>
      </c>
      <c r="AS94" s="447">
        <f t="shared" si="89"/>
        <v>-2.6305958845769251E-3</v>
      </c>
      <c r="AT94" s="447">
        <f t="shared" si="89"/>
        <v>-1.0811822231907575E-2</v>
      </c>
      <c r="AU94" s="447">
        <f t="shared" si="89"/>
        <v>-4.42757284090467E-2</v>
      </c>
      <c r="AV94" s="447">
        <f t="shared" si="89"/>
        <v>9.0052047540907232E-3</v>
      </c>
      <c r="AW94" s="447">
        <f t="shared" si="89"/>
        <v>2.5818067417808344E-2</v>
      </c>
      <c r="AX94" s="447">
        <f t="shared" si="89"/>
        <v>1.8117487688205092E-3</v>
      </c>
      <c r="AY94" s="447">
        <f t="shared" si="89"/>
        <v>-1.7485771384054827E-3</v>
      </c>
      <c r="AZ94" s="447">
        <f t="shared" si="89"/>
        <v>-1.9915097650327285E-2</v>
      </c>
      <c r="BA94" s="447">
        <f t="shared" si="89"/>
        <v>-2.4561711631720606E-2</v>
      </c>
      <c r="BB94" s="447">
        <f t="shared" si="89"/>
        <v>1.499484400581852E-2</v>
      </c>
      <c r="BC94" s="447">
        <f t="shared" si="89"/>
        <v>1.6667650019813074E-2</v>
      </c>
      <c r="BD94" s="447">
        <f t="shared" si="89"/>
        <v>2.0685909881823505E-3</v>
      </c>
      <c r="BE94" s="447">
        <f t="shared" si="89"/>
        <v>-3.8258146936103077E-2</v>
      </c>
      <c r="BF94" s="447">
        <f t="shared" si="89"/>
        <v>1.6880038417603771E-3</v>
      </c>
      <c r="BG94" s="447">
        <f t="shared" si="89"/>
        <v>3.2092166761061858E-3</v>
      </c>
      <c r="BH94" s="443"/>
    </row>
    <row r="95" spans="20:63" ht="17.100000000000001" customHeight="1">
      <c r="U95" s="392"/>
      <c r="V95" s="314" t="s">
        <v>1083</v>
      </c>
      <c r="X95" s="389"/>
      <c r="Y95" s="314" t="s">
        <v>1084</v>
      </c>
      <c r="Z95" s="458"/>
      <c r="AA95" s="459"/>
      <c r="AB95" s="447">
        <f t="shared" ref="AB95:BG95" si="90">IF(OR(AB26="NO",AA26="NO"),"-",AB26/AA26-1)</f>
        <v>0.11764705882352922</v>
      </c>
      <c r="AC95" s="447">
        <f t="shared" si="90"/>
        <v>0.10526315789473673</v>
      </c>
      <c r="AD95" s="447">
        <f t="shared" si="90"/>
        <v>0</v>
      </c>
      <c r="AE95" s="447">
        <f t="shared" si="90"/>
        <v>-4.7619047619047561E-2</v>
      </c>
      <c r="AF95" s="447">
        <f t="shared" si="90"/>
        <v>0.10000000000000009</v>
      </c>
      <c r="AG95" s="447">
        <f t="shared" si="90"/>
        <v>7.0234113712374757E-2</v>
      </c>
      <c r="AH95" s="447">
        <f t="shared" si="90"/>
        <v>-0.11189123376623378</v>
      </c>
      <c r="AI95" s="447">
        <f t="shared" si="90"/>
        <v>-0.11586619750491245</v>
      </c>
      <c r="AJ95" s="447">
        <f t="shared" si="90"/>
        <v>-0.44946894525959635</v>
      </c>
      <c r="AK95" s="447">
        <f t="shared" si="90"/>
        <v>-0.40093322640727902</v>
      </c>
      <c r="AL95" s="447">
        <f t="shared" si="90"/>
        <v>-0.27019019235624064</v>
      </c>
      <c r="AM95" s="447">
        <f t="shared" si="90"/>
        <v>-0.23844380721941127</v>
      </c>
      <c r="AN95" s="447">
        <f t="shared" si="90"/>
        <v>-0.14674239412176282</v>
      </c>
      <c r="AO95" s="447">
        <f t="shared" si="90"/>
        <v>-0.13037283157868573</v>
      </c>
      <c r="AP95" s="447">
        <f t="shared" si="90"/>
        <v>-0.22671792804803648</v>
      </c>
      <c r="AQ95" s="447">
        <f t="shared" si="90"/>
        <v>9.0705222445888634E-2</v>
      </c>
      <c r="AR95" s="447">
        <f t="shared" si="90"/>
        <v>-0.10622421503275792</v>
      </c>
      <c r="AS95" s="447">
        <f t="shared" si="90"/>
        <v>-3.8789009679964681E-2</v>
      </c>
      <c r="AT95" s="447">
        <f t="shared" si="90"/>
        <v>-0.13674702132947025</v>
      </c>
      <c r="AU95" s="447">
        <f t="shared" si="90"/>
        <v>-8.7817392431641106E-2</v>
      </c>
      <c r="AV95" s="447">
        <f t="shared" si="90"/>
        <v>9.787014786393966E-2</v>
      </c>
      <c r="AW95" s="447">
        <f t="shared" si="90"/>
        <v>4.276798555034933E-3</v>
      </c>
      <c r="AX95" s="447">
        <f t="shared" si="90"/>
        <v>-0.10157179322475673</v>
      </c>
      <c r="AY95" s="447">
        <f t="shared" si="90"/>
        <v>-6.4108197642737452E-2</v>
      </c>
      <c r="AZ95" s="447">
        <f t="shared" si="90"/>
        <v>4.809697999341922E-2</v>
      </c>
      <c r="BA95" s="447">
        <f t="shared" si="90"/>
        <v>-1.4873921695884196E-2</v>
      </c>
      <c r="BB95" s="447">
        <f t="shared" si="90"/>
        <v>-5.4062354984515504E-2</v>
      </c>
      <c r="BC95" s="447">
        <f t="shared" si="90"/>
        <v>-7.7232613429149444E-2</v>
      </c>
      <c r="BD95" s="447">
        <f t="shared" si="90"/>
        <v>1.1956675810651518E-3</v>
      </c>
      <c r="BE95" s="447">
        <f t="shared" si="90"/>
        <v>-2.5477112904778165E-3</v>
      </c>
      <c r="BF95" s="447">
        <f t="shared" si="90"/>
        <v>4.5776388305366345E-2</v>
      </c>
      <c r="BG95" s="447">
        <f t="shared" si="90"/>
        <v>-5.6518982278608632E-2</v>
      </c>
      <c r="BH95" s="443"/>
    </row>
    <row r="96" spans="20:63" ht="17.100000000000001" customHeight="1">
      <c r="U96" s="392"/>
      <c r="V96" s="314" t="s">
        <v>1075</v>
      </c>
      <c r="X96" s="389"/>
      <c r="Y96" s="314" t="s">
        <v>1076</v>
      </c>
      <c r="Z96" s="458"/>
      <c r="AA96" s="459"/>
      <c r="AB96" s="447">
        <f t="shared" ref="AB96:BG96" si="91">IF(OR(AB27="NO",AA27="NO"),"-",AB27/AA27-1)</f>
        <v>-0.13720109760878085</v>
      </c>
      <c r="AC96" s="447">
        <f t="shared" si="91"/>
        <v>-0.1535665606542479</v>
      </c>
      <c r="AD96" s="447">
        <f t="shared" si="91"/>
        <v>5.0187869028448517E-2</v>
      </c>
      <c r="AE96" s="447">
        <f t="shared" si="91"/>
        <v>-2.8622540250447193E-2</v>
      </c>
      <c r="AF96" s="447">
        <f t="shared" si="91"/>
        <v>4.4198895027624419E-2</v>
      </c>
      <c r="AG96" s="447">
        <f t="shared" si="91"/>
        <v>0.19999999999999996</v>
      </c>
      <c r="AH96" s="447">
        <f t="shared" si="91"/>
        <v>0.33333333333333326</v>
      </c>
      <c r="AI96" s="447">
        <f t="shared" si="91"/>
        <v>1.125</v>
      </c>
      <c r="AJ96" s="447">
        <f t="shared" si="91"/>
        <v>0.58823529411764697</v>
      </c>
      <c r="AK96" s="447">
        <f t="shared" si="91"/>
        <v>0.59259259259259256</v>
      </c>
      <c r="AL96" s="447">
        <f t="shared" si="91"/>
        <v>0.11627906976744184</v>
      </c>
      <c r="AM96" s="447">
        <f t="shared" si="91"/>
        <v>-2.083333333333337E-2</v>
      </c>
      <c r="AN96" s="447">
        <f t="shared" si="91"/>
        <v>1.9827294578476096E-3</v>
      </c>
      <c r="AO96" s="447">
        <f t="shared" si="91"/>
        <v>-1.2888360227989115E-2</v>
      </c>
      <c r="AP96" s="447">
        <f t="shared" si="91"/>
        <v>4.1664378981135064E-2</v>
      </c>
      <c r="AQ96" s="447">
        <f t="shared" si="91"/>
        <v>-5.7224894604820831E-2</v>
      </c>
      <c r="AR96" s="447">
        <f t="shared" si="91"/>
        <v>-1.5965773487648383E-3</v>
      </c>
      <c r="AS96" s="447">
        <f t="shared" si="91"/>
        <v>-0.40104209697230087</v>
      </c>
      <c r="AT96" s="447">
        <f t="shared" si="91"/>
        <v>-0.63369963369963367</v>
      </c>
      <c r="AU96" s="447">
        <f t="shared" si="91"/>
        <v>0.2883</v>
      </c>
      <c r="AV96" s="447">
        <f t="shared" si="91"/>
        <v>-0.37902662423348599</v>
      </c>
      <c r="AW96" s="447">
        <f t="shared" si="91"/>
        <v>0</v>
      </c>
      <c r="AX96" s="447">
        <f t="shared" si="91"/>
        <v>-0.125</v>
      </c>
      <c r="AY96" s="447">
        <f t="shared" si="91"/>
        <v>0.14285714285714279</v>
      </c>
      <c r="AZ96" s="447">
        <f t="shared" si="91"/>
        <v>0.25</v>
      </c>
      <c r="BA96" s="447">
        <f t="shared" si="91"/>
        <v>0.38000000000000012</v>
      </c>
      <c r="BB96" s="447">
        <f t="shared" si="91"/>
        <v>-0.21739130434782594</v>
      </c>
      <c r="BC96" s="447">
        <f t="shared" si="91"/>
        <v>0.11111111111111094</v>
      </c>
      <c r="BD96" s="447">
        <f t="shared" si="91"/>
        <v>-8.333333333333337E-2</v>
      </c>
      <c r="BE96" s="447">
        <f t="shared" si="91"/>
        <v>0.18181818181818188</v>
      </c>
      <c r="BF96" s="447">
        <f t="shared" si="91"/>
        <v>7.6923076923076872E-2</v>
      </c>
      <c r="BG96" s="447">
        <f t="shared" si="91"/>
        <v>-0.1428571428571429</v>
      </c>
      <c r="BH96" s="443"/>
    </row>
    <row r="97" spans="2:64" ht="17.100000000000001" customHeight="1">
      <c r="U97" s="392"/>
      <c r="V97" s="314" t="s">
        <v>1069</v>
      </c>
      <c r="X97" s="389"/>
      <c r="Y97" s="314" t="s">
        <v>1090</v>
      </c>
      <c r="Z97" s="458"/>
      <c r="AA97" s="459"/>
      <c r="AB97" s="447">
        <f t="shared" ref="AB97:BG97" si="92">IF(OR(AB28="NO",AA28="NO"),"-",AB28/AA28-1)</f>
        <v>0.11764705882352966</v>
      </c>
      <c r="AC97" s="447">
        <f t="shared" si="92"/>
        <v>0.10526315789473673</v>
      </c>
      <c r="AD97" s="447">
        <f t="shared" si="92"/>
        <v>0</v>
      </c>
      <c r="AE97" s="447">
        <f t="shared" si="92"/>
        <v>-4.7619047619047672E-2</v>
      </c>
      <c r="AF97" s="447">
        <f t="shared" si="92"/>
        <v>0.10000000000000009</v>
      </c>
      <c r="AG97" s="447">
        <f t="shared" si="92"/>
        <v>6.5890294434559626E-2</v>
      </c>
      <c r="AH97" s="447">
        <f t="shared" si="92"/>
        <v>0.209514503726693</v>
      </c>
      <c r="AI97" s="447">
        <f t="shared" si="92"/>
        <v>1.268015078818463E-3</v>
      </c>
      <c r="AJ97" s="447">
        <f t="shared" si="92"/>
        <v>2.2903534937054548E-2</v>
      </c>
      <c r="AK97" s="447">
        <f t="shared" si="92"/>
        <v>0.11192902266614779</v>
      </c>
      <c r="AL97" s="447">
        <f t="shared" si="92"/>
        <v>-0.27162775826621233</v>
      </c>
      <c r="AM97" s="447">
        <f t="shared" si="92"/>
        <v>2.5917979925732748E-2</v>
      </c>
      <c r="AN97" s="447">
        <f t="shared" si="92"/>
        <v>5.9335151018407029E-3</v>
      </c>
      <c r="AO97" s="447">
        <f t="shared" si="92"/>
        <v>0.10127627434507946</v>
      </c>
      <c r="AP97" s="447">
        <f t="shared" si="92"/>
        <v>-0.1092738409666576</v>
      </c>
      <c r="AQ97" s="447">
        <f t="shared" si="92"/>
        <v>-0.15782878032509151</v>
      </c>
      <c r="AR97" s="447">
        <f t="shared" si="92"/>
        <v>-6.7363220424261128E-2</v>
      </c>
      <c r="AS97" s="447">
        <f t="shared" si="92"/>
        <v>-0.21563630207865725</v>
      </c>
      <c r="AT97" s="447">
        <f t="shared" si="92"/>
        <v>-0.38808085970330441</v>
      </c>
      <c r="AU97" s="447">
        <f t="shared" si="92"/>
        <v>6.9583087554449863E-2</v>
      </c>
      <c r="AV97" s="447">
        <f t="shared" si="92"/>
        <v>-0.16314929382931975</v>
      </c>
      <c r="AW97" s="447">
        <f t="shared" si="92"/>
        <v>-9.54062416802407E-2</v>
      </c>
      <c r="AX97" s="447">
        <f t="shared" si="92"/>
        <v>-6.3945315441339412E-3</v>
      </c>
      <c r="AY97" s="447">
        <f t="shared" si="92"/>
        <v>-6.9567888447592097E-2</v>
      </c>
      <c r="AZ97" s="447">
        <f t="shared" si="92"/>
        <v>7.7086536603416578E-2</v>
      </c>
      <c r="BA97" s="447">
        <f t="shared" si="92"/>
        <v>5.8882195968570583E-2</v>
      </c>
      <c r="BB97" s="447">
        <f t="shared" si="92"/>
        <v>3.9329730535371921E-2</v>
      </c>
      <c r="BC97" s="447">
        <f t="shared" si="92"/>
        <v>-0.13698619876566853</v>
      </c>
      <c r="BD97" s="447">
        <f t="shared" si="92"/>
        <v>-6.812155110119511E-2</v>
      </c>
      <c r="BE97" s="447">
        <f t="shared" si="92"/>
        <v>8.6589680042551853E-2</v>
      </c>
      <c r="BF97" s="447">
        <f t="shared" si="92"/>
        <v>-0.12481151582891503</v>
      </c>
      <c r="BG97" s="447">
        <f t="shared" si="92"/>
        <v>-3.9828328831025273E-3</v>
      </c>
      <c r="BH97" s="443"/>
    </row>
    <row r="98" spans="2:64" ht="17.100000000000001" customHeight="1">
      <c r="U98" s="392"/>
      <c r="V98" s="314" t="s">
        <v>1070</v>
      </c>
      <c r="X98" s="392"/>
      <c r="Y98" s="314" t="s">
        <v>318</v>
      </c>
      <c r="Z98" s="449"/>
      <c r="AA98" s="459"/>
      <c r="AB98" s="447">
        <f t="shared" ref="AB98:BG98" si="93">IF(OR(AB29="NO",AA29="NO"),"-",AB29/AA29-1)</f>
        <v>0.11764705882352944</v>
      </c>
      <c r="AC98" s="447">
        <f t="shared" si="93"/>
        <v>0.10526315789473673</v>
      </c>
      <c r="AD98" s="447">
        <f t="shared" si="93"/>
        <v>0</v>
      </c>
      <c r="AE98" s="447">
        <f t="shared" si="93"/>
        <v>-4.7619047619047561E-2</v>
      </c>
      <c r="AF98" s="447">
        <f t="shared" si="93"/>
        <v>0.10000000000000009</v>
      </c>
      <c r="AG98" s="447">
        <f t="shared" si="93"/>
        <v>1.90574553028988</v>
      </c>
      <c r="AH98" s="447">
        <f t="shared" si="93"/>
        <v>0.29949223416965376</v>
      </c>
      <c r="AI98" s="447">
        <f t="shared" si="93"/>
        <v>0.21054083250971067</v>
      </c>
      <c r="AJ98" s="447">
        <f t="shared" si="93"/>
        <v>0.33895228511211961</v>
      </c>
      <c r="AK98" s="447">
        <f t="shared" si="93"/>
        <v>1.0385912369219152E-2</v>
      </c>
      <c r="AL98" s="447">
        <f t="shared" si="93"/>
        <v>-6.0672832661997966E-2</v>
      </c>
      <c r="AM98" s="447">
        <f t="shared" si="93"/>
        <v>9.5454817116902069E-2</v>
      </c>
      <c r="AN98" s="447">
        <f t="shared" si="93"/>
        <v>-5.3792729068178446E-2</v>
      </c>
      <c r="AO98" s="447">
        <f t="shared" si="93"/>
        <v>-4.6934889372907129E-3</v>
      </c>
      <c r="AP98" s="447">
        <f t="shared" si="93"/>
        <v>-0.16273963714623796</v>
      </c>
      <c r="AQ98" s="447">
        <f t="shared" si="93"/>
        <v>-0.1957496747989983</v>
      </c>
      <c r="AR98" s="447">
        <f t="shared" si="93"/>
        <v>-0.3614818136985446</v>
      </c>
      <c r="AS98" s="447">
        <f t="shared" si="93"/>
        <v>-0.19037628584815081</v>
      </c>
      <c r="AT98" s="447">
        <f t="shared" si="93"/>
        <v>-0.32621559076246121</v>
      </c>
      <c r="AU98" s="447">
        <f t="shared" si="93"/>
        <v>0.34849126094794292</v>
      </c>
      <c r="AV98" s="447">
        <f t="shared" si="93"/>
        <v>-0.26389284978363869</v>
      </c>
      <c r="AW98" s="447">
        <f t="shared" si="93"/>
        <v>-0.13072626900752449</v>
      </c>
      <c r="AX98" s="447">
        <f t="shared" si="93"/>
        <v>-1.2808010654652868E-2</v>
      </c>
      <c r="AY98" s="447">
        <f t="shared" si="93"/>
        <v>0.12497538361093397</v>
      </c>
      <c r="AZ98" s="447">
        <f t="shared" si="93"/>
        <v>9.6335384862600293E-4</v>
      </c>
      <c r="BA98" s="447">
        <f t="shared" si="93"/>
        <v>-0.18120748428264766</v>
      </c>
      <c r="BB98" s="447">
        <f t="shared" si="93"/>
        <v>3.8730666785592671E-2</v>
      </c>
      <c r="BC98" s="447">
        <f t="shared" si="93"/>
        <v>2.6122182766154411E-2</v>
      </c>
      <c r="BD98" s="447">
        <f t="shared" si="93"/>
        <v>-0.11838663230276103</v>
      </c>
      <c r="BE98" s="447">
        <f t="shared" si="93"/>
        <v>-5.6893505464271299E-2</v>
      </c>
      <c r="BF98" s="447">
        <f t="shared" si="93"/>
        <v>-7.2988699443743754E-2</v>
      </c>
      <c r="BG98" s="447">
        <f t="shared" si="93"/>
        <v>-6.4282433170765318E-2</v>
      </c>
      <c r="BH98" s="443"/>
    </row>
    <row r="99" spans="2:64" ht="17.100000000000001" customHeight="1">
      <c r="U99" s="393"/>
      <c r="V99" s="314" t="s">
        <v>1087</v>
      </c>
      <c r="X99" s="393"/>
      <c r="Y99" s="314" t="s">
        <v>602</v>
      </c>
      <c r="Z99" s="458"/>
      <c r="AA99" s="459"/>
      <c r="AB99" s="447">
        <f t="shared" ref="AB99:BG99" si="94">IF(OR(AB30="NO",AA30="NO"),"-",AB30/AA30-1)</f>
        <v>0.11764705882352988</v>
      </c>
      <c r="AC99" s="447">
        <f t="shared" si="94"/>
        <v>0.10526315789473695</v>
      </c>
      <c r="AD99" s="447">
        <f t="shared" si="94"/>
        <v>0</v>
      </c>
      <c r="AE99" s="447">
        <f t="shared" si="94"/>
        <v>-4.7619047619048005E-2</v>
      </c>
      <c r="AF99" s="447">
        <f t="shared" si="94"/>
        <v>0.10000000000000009</v>
      </c>
      <c r="AG99" s="447">
        <f t="shared" si="94"/>
        <v>-0.1116751269035533</v>
      </c>
      <c r="AH99" s="447">
        <f t="shared" si="94"/>
        <v>-0.3828571428571429</v>
      </c>
      <c r="AI99" s="447">
        <f t="shared" si="94"/>
        <v>-0.18518518518518523</v>
      </c>
      <c r="AJ99" s="447">
        <f t="shared" si="94"/>
        <v>-0.27272727272727271</v>
      </c>
      <c r="AK99" s="447">
        <f t="shared" si="94"/>
        <v>-0.4375</v>
      </c>
      <c r="AL99" s="447">
        <f t="shared" si="94"/>
        <v>-8.333333333333337E-2</v>
      </c>
      <c r="AM99" s="447">
        <f t="shared" si="94"/>
        <v>9.0909090909090828E-2</v>
      </c>
      <c r="AN99" s="447">
        <f t="shared" si="94"/>
        <v>-5.555555555555558E-2</v>
      </c>
      <c r="AO99" s="447">
        <f t="shared" si="94"/>
        <v>-5.8823529411764719E-2</v>
      </c>
      <c r="AP99" s="447">
        <f t="shared" si="94"/>
        <v>0.27499999999999969</v>
      </c>
      <c r="AQ99" s="447">
        <f t="shared" si="94"/>
        <v>0.40122549019607856</v>
      </c>
      <c r="AR99" s="447">
        <f t="shared" si="94"/>
        <v>-0.12261675704040587</v>
      </c>
      <c r="AS99" s="447">
        <f t="shared" si="94"/>
        <v>7.4561403508772495E-2</v>
      </c>
      <c r="AT99" s="447">
        <f t="shared" si="94"/>
        <v>-0.81076066790352508</v>
      </c>
      <c r="AU99" s="447">
        <f t="shared" si="94"/>
        <v>-0.18627450980392113</v>
      </c>
      <c r="AV99" s="447">
        <f t="shared" si="94"/>
        <v>-0.30120481927710852</v>
      </c>
      <c r="AW99" s="447">
        <f t="shared" si="94"/>
        <v>-6.8965517241379337E-2</v>
      </c>
      <c r="AX99" s="447">
        <f t="shared" si="94"/>
        <v>-0.24629629629629668</v>
      </c>
      <c r="AY99" s="447">
        <f t="shared" si="94"/>
        <v>-0.33660933660933634</v>
      </c>
      <c r="AZ99" s="447">
        <f t="shared" si="94"/>
        <v>-0.1481481481481487</v>
      </c>
      <c r="BA99" s="447">
        <f t="shared" si="94"/>
        <v>-4.3478260869564633E-2</v>
      </c>
      <c r="BB99" s="447">
        <f t="shared" si="94"/>
        <v>-0.1886363788084553</v>
      </c>
      <c r="BC99" s="447">
        <f t="shared" si="94"/>
        <v>0.11932774975264926</v>
      </c>
      <c r="BD99" s="447">
        <f t="shared" si="94"/>
        <v>-0.11861861313147315</v>
      </c>
      <c r="BE99" s="447">
        <f t="shared" si="94"/>
        <v>0.29585462559203779</v>
      </c>
      <c r="BF99" s="447">
        <f t="shared" si="94"/>
        <v>-0.12313760061320178</v>
      </c>
      <c r="BG99" s="447">
        <f t="shared" si="94"/>
        <v>-0.28255872063968035</v>
      </c>
      <c r="BH99" s="443"/>
    </row>
    <row r="100" spans="2:64" ht="17.100000000000001" customHeight="1">
      <c r="U100" s="394" t="s">
        <v>603</v>
      </c>
      <c r="V100" s="395"/>
      <c r="X100" s="394" t="s">
        <v>603</v>
      </c>
      <c r="Y100" s="395"/>
      <c r="Z100" s="465"/>
      <c r="AA100" s="466"/>
      <c r="AB100" s="467">
        <f t="shared" ref="AB100:BG100" si="95">AB31/AA31-1</f>
        <v>0</v>
      </c>
      <c r="AC100" s="467">
        <f t="shared" si="95"/>
        <v>0</v>
      </c>
      <c r="AD100" s="467">
        <f t="shared" si="95"/>
        <v>0.33333333333333326</v>
      </c>
      <c r="AE100" s="467">
        <f t="shared" si="95"/>
        <v>0.74999999999999956</v>
      </c>
      <c r="AF100" s="467">
        <f t="shared" si="95"/>
        <v>1.6428571428571428</v>
      </c>
      <c r="AG100" s="467">
        <f t="shared" si="95"/>
        <v>-4.6707137754348982E-2</v>
      </c>
      <c r="AH100" s="467">
        <f t="shared" si="95"/>
        <v>-9.6943383920630399E-2</v>
      </c>
      <c r="AI100" s="467">
        <f t="shared" si="95"/>
        <v>0.11116697680245213</v>
      </c>
      <c r="AJ100" s="467">
        <f t="shared" si="95"/>
        <v>0.66857342616118975</v>
      </c>
      <c r="AK100" s="467">
        <f t="shared" si="95"/>
        <v>-6.2198674459961745E-2</v>
      </c>
      <c r="AL100" s="467">
        <f t="shared" si="95"/>
        <v>2.6366613976997355E-2</v>
      </c>
      <c r="AM100" s="467">
        <f t="shared" si="95"/>
        <v>0.25341857298422532</v>
      </c>
      <c r="AN100" s="467">
        <f t="shared" si="95"/>
        <v>0.13593235287457217</v>
      </c>
      <c r="AO100" s="467">
        <f t="shared" si="95"/>
        <v>0.16082356103925943</v>
      </c>
      <c r="AP100" s="467">
        <f t="shared" si="95"/>
        <v>2.1111238721667118</v>
      </c>
      <c r="AQ100" s="467">
        <f t="shared" si="95"/>
        <v>-5.0596706125862645E-2</v>
      </c>
      <c r="AR100" s="467">
        <f t="shared" si="95"/>
        <v>0.13045143342193355</v>
      </c>
      <c r="AS100" s="467">
        <f t="shared" si="95"/>
        <v>-6.6550636105925709E-2</v>
      </c>
      <c r="AT100" s="467">
        <f t="shared" si="95"/>
        <v>-8.3911005785009873E-2</v>
      </c>
      <c r="AU100" s="467">
        <f t="shared" si="95"/>
        <v>0.13827691196750158</v>
      </c>
      <c r="AV100" s="467">
        <f t="shared" si="95"/>
        <v>0.17244051095969137</v>
      </c>
      <c r="AW100" s="467">
        <f t="shared" si="95"/>
        <v>-0.16195468143268821</v>
      </c>
      <c r="AX100" s="467">
        <f t="shared" si="95"/>
        <v>7.5570412089817962E-2</v>
      </c>
      <c r="AY100" s="467">
        <f t="shared" si="95"/>
        <v>-0.30744373317097806</v>
      </c>
      <c r="AZ100" s="467">
        <f t="shared" si="95"/>
        <v>-0.49660985045308925</v>
      </c>
      <c r="BA100" s="467">
        <f t="shared" si="95"/>
        <v>0.10886930920802684</v>
      </c>
      <c r="BB100" s="467">
        <f t="shared" si="95"/>
        <v>-0.30038374871066753</v>
      </c>
      <c r="BC100" s="467">
        <f t="shared" si="95"/>
        <v>-0.32145964039623387</v>
      </c>
      <c r="BD100" s="468">
        <f t="shared" si="95"/>
        <v>-6.9656441404450709E-2</v>
      </c>
      <c r="BE100" s="468">
        <f t="shared" si="95"/>
        <v>0.14000854566427634</v>
      </c>
      <c r="BF100" s="468">
        <f t="shared" si="95"/>
        <v>0.13229759812618469</v>
      </c>
      <c r="BG100" s="468">
        <f t="shared" si="95"/>
        <v>1.4408359839927609E-2</v>
      </c>
      <c r="BH100" s="443"/>
    </row>
    <row r="101" spans="2:64" ht="17.100000000000001" customHeight="1">
      <c r="U101" s="394"/>
      <c r="V101" s="374" t="s">
        <v>1069</v>
      </c>
      <c r="X101" s="394"/>
      <c r="Y101" s="374" t="s">
        <v>1090</v>
      </c>
      <c r="Z101" s="444"/>
      <c r="AA101" s="452"/>
      <c r="AB101" s="469">
        <f t="shared" ref="AB101:BG101" si="96">IF(OR(AB32="NO",AA32="NO"),"-",AB32/AA32-1)</f>
        <v>0</v>
      </c>
      <c r="AC101" s="469">
        <f t="shared" si="96"/>
        <v>0</v>
      </c>
      <c r="AD101" s="469">
        <f t="shared" si="96"/>
        <v>0.33333333333333326</v>
      </c>
      <c r="AE101" s="469">
        <f t="shared" si="96"/>
        <v>0.75</v>
      </c>
      <c r="AF101" s="469">
        <f t="shared" si="96"/>
        <v>1.6428571428571423</v>
      </c>
      <c r="AG101" s="469">
        <f t="shared" si="96"/>
        <v>3.9558038143612251E-3</v>
      </c>
      <c r="AH101" s="469">
        <f t="shared" si="96"/>
        <v>-0.2643292338880725</v>
      </c>
      <c r="AI101" s="469">
        <f t="shared" si="96"/>
        <v>-4.4987541285180788E-2</v>
      </c>
      <c r="AJ101" s="469">
        <f t="shared" si="96"/>
        <v>0.78253200818654522</v>
      </c>
      <c r="AK101" s="469">
        <f t="shared" si="96"/>
        <v>-0.52949743521128245</v>
      </c>
      <c r="AL101" s="469">
        <f t="shared" si="96"/>
        <v>0.17759067485712654</v>
      </c>
      <c r="AM101" s="469">
        <f t="shared" si="96"/>
        <v>0.42051455996848808</v>
      </c>
      <c r="AN101" s="469">
        <f t="shared" si="96"/>
        <v>-0.217351625799316</v>
      </c>
      <c r="AO101" s="469">
        <f t="shared" si="96"/>
        <v>0.39284637572437964</v>
      </c>
      <c r="AP101" s="469">
        <f t="shared" si="96"/>
        <v>-0.11288522924362598</v>
      </c>
      <c r="AQ101" s="469">
        <f t="shared" si="96"/>
        <v>0.19945856843650289</v>
      </c>
      <c r="AR101" s="469">
        <f t="shared" si="96"/>
        <v>0.26921343080692872</v>
      </c>
      <c r="AS101" s="469">
        <f t="shared" si="96"/>
        <v>-7.2890234072835791E-2</v>
      </c>
      <c r="AT101" s="469">
        <f t="shared" si="96"/>
        <v>-0.19868570867244084</v>
      </c>
      <c r="AU101" s="469">
        <f t="shared" si="96"/>
        <v>4.7004942394058835E-2</v>
      </c>
      <c r="AV101" s="469">
        <f t="shared" si="96"/>
        <v>-8.3222353677957828E-2</v>
      </c>
      <c r="AW101" s="469">
        <f t="shared" si="96"/>
        <v>1.2635925158163364E-2</v>
      </c>
      <c r="AX101" s="469">
        <f t="shared" si="96"/>
        <v>-0.37486921707538579</v>
      </c>
      <c r="AY101" s="469">
        <f t="shared" si="96"/>
        <v>0.22612215544048331</v>
      </c>
      <c r="AZ101" s="469">
        <f t="shared" si="96"/>
        <v>9.6319537076563044E-2</v>
      </c>
      <c r="BA101" s="469">
        <f t="shared" si="96"/>
        <v>0.26918185974924014</v>
      </c>
      <c r="BB101" s="469">
        <f t="shared" si="96"/>
        <v>5.1098322260084705E-2</v>
      </c>
      <c r="BC101" s="469">
        <f t="shared" si="96"/>
        <v>0.20836265109114827</v>
      </c>
      <c r="BD101" s="470">
        <f t="shared" si="96"/>
        <v>9.5486214958883986E-2</v>
      </c>
      <c r="BE101" s="470">
        <f t="shared" si="96"/>
        <v>0.17876678583011651</v>
      </c>
      <c r="BF101" s="470">
        <f t="shared" si="96"/>
        <v>0.11721601761602973</v>
      </c>
      <c r="BG101" s="470">
        <f t="shared" si="96"/>
        <v>4.0062596291050134E-2</v>
      </c>
      <c r="BH101" s="448"/>
    </row>
    <row r="102" spans="2:64" ht="17.100000000000001" customHeight="1">
      <c r="U102" s="394"/>
      <c r="V102" s="374" t="s">
        <v>1088</v>
      </c>
      <c r="X102" s="394"/>
      <c r="Y102" s="374" t="s">
        <v>604</v>
      </c>
      <c r="Z102" s="444"/>
      <c r="AA102" s="452"/>
      <c r="AB102" s="469">
        <f t="shared" ref="AB102:BG102" si="97">IF(OR(AB33="NO",AA33="NO"),"-",AB33/AA33-1)</f>
        <v>0</v>
      </c>
      <c r="AC102" s="469">
        <f t="shared" si="97"/>
        <v>0</v>
      </c>
      <c r="AD102" s="469">
        <f t="shared" si="97"/>
        <v>0.33333333333333348</v>
      </c>
      <c r="AE102" s="469">
        <f t="shared" si="97"/>
        <v>0.75000000000000044</v>
      </c>
      <c r="AF102" s="469">
        <f t="shared" si="97"/>
        <v>1.6428571428571428</v>
      </c>
      <c r="AG102" s="469">
        <f t="shared" si="97"/>
        <v>0</v>
      </c>
      <c r="AH102" s="469">
        <f t="shared" si="97"/>
        <v>0</v>
      </c>
      <c r="AI102" s="469">
        <f t="shared" si="97"/>
        <v>1</v>
      </c>
      <c r="AJ102" s="469">
        <f t="shared" si="97"/>
        <v>0.49999999999999956</v>
      </c>
      <c r="AK102" s="469">
        <f t="shared" si="97"/>
        <v>1.3333333333333339</v>
      </c>
      <c r="AL102" s="469">
        <f t="shared" si="97"/>
        <v>0</v>
      </c>
      <c r="AM102" s="469">
        <f t="shared" si="97"/>
        <v>0.28571428571428603</v>
      </c>
      <c r="AN102" s="469">
        <f t="shared" si="97"/>
        <v>-0.11111111111111127</v>
      </c>
      <c r="AO102" s="469">
        <f t="shared" si="97"/>
        <v>1.2499999999999956E-2</v>
      </c>
      <c r="AP102" s="469">
        <f t="shared" si="97"/>
        <v>7.9012345679012341</v>
      </c>
      <c r="AQ102" s="469">
        <f t="shared" si="97"/>
        <v>-9.4313453536754355E-2</v>
      </c>
      <c r="AR102" s="469">
        <f t="shared" si="97"/>
        <v>9.3415007656967308E-2</v>
      </c>
      <c r="AS102" s="469">
        <f t="shared" si="97"/>
        <v>-4.2016806722684485E-3</v>
      </c>
      <c r="AT102" s="469">
        <f t="shared" si="97"/>
        <v>-6.0478199718705827E-2</v>
      </c>
      <c r="AU102" s="469">
        <f t="shared" si="97"/>
        <v>0.15119760479041844</v>
      </c>
      <c r="AV102" s="469">
        <f t="shared" si="97"/>
        <v>0.21066319895968877</v>
      </c>
      <c r="AW102" s="469">
        <f t="shared" si="97"/>
        <v>-0.1793770139634806</v>
      </c>
      <c r="AX102" s="469">
        <f t="shared" si="97"/>
        <v>0.13089005235602102</v>
      </c>
      <c r="AY102" s="469">
        <f t="shared" si="97"/>
        <v>-0.35086342592592579</v>
      </c>
      <c r="AZ102" s="469">
        <f t="shared" si="97"/>
        <v>-0.58099612376839593</v>
      </c>
      <c r="BA102" s="469">
        <f t="shared" si="97"/>
        <v>6.8085122615733074E-2</v>
      </c>
      <c r="BB102" s="469">
        <f t="shared" si="97"/>
        <v>-0.45776892247494216</v>
      </c>
      <c r="BC102" s="469">
        <f t="shared" si="97"/>
        <v>-0.75238795647401768</v>
      </c>
      <c r="BD102" s="470">
        <f t="shared" si="97"/>
        <v>-0.6676557913098109</v>
      </c>
      <c r="BE102" s="470">
        <f t="shared" si="97"/>
        <v>-0.21565177826869397</v>
      </c>
      <c r="BF102" s="470">
        <f t="shared" si="97"/>
        <v>0.58070283317136573</v>
      </c>
      <c r="BG102" s="470">
        <f t="shared" si="97"/>
        <v>-0.14302174852369287</v>
      </c>
      <c r="BH102" s="448"/>
    </row>
    <row r="103" spans="2:64" ht="17.100000000000001" customHeight="1" thickBot="1">
      <c r="U103" s="394"/>
      <c r="V103" s="398" t="s">
        <v>1070</v>
      </c>
      <c r="X103" s="394"/>
      <c r="Y103" s="398" t="s">
        <v>318</v>
      </c>
      <c r="Z103" s="471"/>
      <c r="AA103" s="472"/>
      <c r="AB103" s="473">
        <f t="shared" ref="AB103:BG103" si="98">IF(OR(AB34="NO",AA34="NO"),"-",AB34/AA34-1)</f>
        <v>0</v>
      </c>
      <c r="AC103" s="473">
        <f t="shared" si="98"/>
        <v>0</v>
      </c>
      <c r="AD103" s="473">
        <f t="shared" si="98"/>
        <v>0.33333333333333304</v>
      </c>
      <c r="AE103" s="473">
        <f t="shared" si="98"/>
        <v>0.75</v>
      </c>
      <c r="AF103" s="473">
        <f t="shared" si="98"/>
        <v>1.6428571428571432</v>
      </c>
      <c r="AG103" s="473">
        <f t="shared" si="98"/>
        <v>-0.58961798703967983</v>
      </c>
      <c r="AH103" s="473">
        <f t="shared" si="98"/>
        <v>3.6150896568489586</v>
      </c>
      <c r="AI103" s="473">
        <f t="shared" si="98"/>
        <v>0.18487563483902281</v>
      </c>
      <c r="AJ103" s="473">
        <f t="shared" si="98"/>
        <v>0.48662093428045394</v>
      </c>
      <c r="AK103" s="473">
        <f t="shared" si="98"/>
        <v>0.26371325548722968</v>
      </c>
      <c r="AL103" s="473">
        <f t="shared" si="98"/>
        <v>-0.13124533002343652</v>
      </c>
      <c r="AM103" s="473">
        <f t="shared" si="98"/>
        <v>-0.12288023671850601</v>
      </c>
      <c r="AN103" s="473">
        <f t="shared" si="98"/>
        <v>1.9540338970496323</v>
      </c>
      <c r="AO103" s="473">
        <f t="shared" si="98"/>
        <v>0.11488468747453395</v>
      </c>
      <c r="AP103" s="473">
        <f t="shared" si="98"/>
        <v>-0.5726448870465094</v>
      </c>
      <c r="AQ103" s="473">
        <f t="shared" si="98"/>
        <v>0.20399019801328855</v>
      </c>
      <c r="AR103" s="473">
        <f t="shared" si="98"/>
        <v>0.33605345508107676</v>
      </c>
      <c r="AS103" s="473">
        <f t="shared" si="98"/>
        <v>-0.72851934828429599</v>
      </c>
      <c r="AT103" s="473">
        <f t="shared" si="98"/>
        <v>-0.25186957711976155</v>
      </c>
      <c r="AU103" s="473">
        <f t="shared" si="98"/>
        <v>0.14329844704403727</v>
      </c>
      <c r="AV103" s="473">
        <f t="shared" si="98"/>
        <v>-8.0838308720684648E-2</v>
      </c>
      <c r="AW103" s="473">
        <f t="shared" si="98"/>
        <v>-0.14427401457273603</v>
      </c>
      <c r="AX103" s="473">
        <f t="shared" si="98"/>
        <v>3.0902631029477767E-2</v>
      </c>
      <c r="AY103" s="473">
        <f t="shared" si="98"/>
        <v>0.22485927846622533</v>
      </c>
      <c r="AZ103" s="473">
        <f t="shared" si="98"/>
        <v>-0.15317259649490222</v>
      </c>
      <c r="BA103" s="473">
        <f t="shared" si="98"/>
        <v>-0.11562340239716995</v>
      </c>
      <c r="BB103" s="473">
        <f t="shared" si="98"/>
        <v>0.11873942339179333</v>
      </c>
      <c r="BC103" s="473">
        <f t="shared" si="98"/>
        <v>-3.680841210951169E-2</v>
      </c>
      <c r="BD103" s="474">
        <f t="shared" si="98"/>
        <v>-0.11599712084899561</v>
      </c>
      <c r="BE103" s="474">
        <f t="shared" si="98"/>
        <v>1.6244500569569276E-2</v>
      </c>
      <c r="BF103" s="474">
        <f t="shared" si="98"/>
        <v>-3.1697422394936225E-3</v>
      </c>
      <c r="BG103" s="474">
        <f t="shared" si="98"/>
        <v>-0.20897644229088208</v>
      </c>
      <c r="BH103" s="448"/>
    </row>
    <row r="104" spans="2:64" ht="17.100000000000001" customHeight="1" thickTop="1">
      <c r="B104" s="28" t="s">
        <v>17</v>
      </c>
      <c r="U104" s="27" t="s">
        <v>25</v>
      </c>
      <c r="V104" s="401"/>
      <c r="X104" s="27" t="s">
        <v>319</v>
      </c>
      <c r="Y104" s="401"/>
      <c r="Z104" s="475"/>
      <c r="AA104" s="440"/>
      <c r="AB104" s="476">
        <f t="shared" ref="AB104:BG104" si="99">AB35/AA35-1</f>
        <v>0.10556016662362433</v>
      </c>
      <c r="AC104" s="476">
        <f t="shared" si="99"/>
        <v>5.372463613307743E-2</v>
      </c>
      <c r="AD104" s="476">
        <f t="shared" si="99"/>
        <v>9.0472204745215334E-2</v>
      </c>
      <c r="AE104" s="476">
        <f t="shared" si="99"/>
        <v>9.7555728109399276E-2</v>
      </c>
      <c r="AF104" s="476">
        <f t="shared" si="99"/>
        <v>0.19451540491930164</v>
      </c>
      <c r="AG104" s="476">
        <f t="shared" si="99"/>
        <v>1.2573047417085537E-2</v>
      </c>
      <c r="AH104" s="476">
        <f t="shared" si="99"/>
        <v>-1.801668932104894E-2</v>
      </c>
      <c r="AI104" s="476">
        <f t="shared" si="99"/>
        <v>-9.1510198125702491E-2</v>
      </c>
      <c r="AJ104" s="476">
        <f t="shared" si="99"/>
        <v>-0.13446727708429351</v>
      </c>
      <c r="AK104" s="476">
        <f t="shared" si="99"/>
        <v>-0.1075637998431439</v>
      </c>
      <c r="AL104" s="476">
        <f t="shared" si="99"/>
        <v>-0.1512677766699061</v>
      </c>
      <c r="AM104" s="476">
        <f t="shared" si="99"/>
        <v>-0.10330435944137883</v>
      </c>
      <c r="AN104" s="476">
        <f t="shared" si="99"/>
        <v>-1.5205213269882889E-2</v>
      </c>
      <c r="AO104" s="476">
        <f t="shared" si="99"/>
        <v>-9.2957076203088462E-2</v>
      </c>
      <c r="AP104" s="476">
        <f t="shared" si="99"/>
        <v>1.8286315439475453E-2</v>
      </c>
      <c r="AQ104" s="476">
        <f t="shared" si="99"/>
        <v>7.9673203558127126E-2</v>
      </c>
      <c r="AR104" s="476">
        <f t="shared" si="99"/>
        <v>2.2900642608081556E-2</v>
      </c>
      <c r="AS104" s="476">
        <f t="shared" si="99"/>
        <v>-1.1351396103070899E-2</v>
      </c>
      <c r="AT104" s="476">
        <f t="shared" si="99"/>
        <v>-6.6872412404099579E-2</v>
      </c>
      <c r="AU104" s="476">
        <f t="shared" si="99"/>
        <v>9.7368826388217977E-2</v>
      </c>
      <c r="AV104" s="476">
        <f t="shared" si="99"/>
        <v>7.3863060018681814E-2</v>
      </c>
      <c r="AW104" s="476">
        <f t="shared" si="99"/>
        <v>7.7864891912045264E-2</v>
      </c>
      <c r="AX104" s="476">
        <f t="shared" si="99"/>
        <v>7.0137552831789352E-2</v>
      </c>
      <c r="AY104" s="476">
        <f t="shared" si="99"/>
        <v>8.253351878464632E-2</v>
      </c>
      <c r="AZ104" s="476">
        <f t="shared" si="99"/>
        <v>6.9322054385800413E-2</v>
      </c>
      <c r="BA104" s="476">
        <f t="shared" si="99"/>
        <v>5.8585730324916208E-2</v>
      </c>
      <c r="BB104" s="476">
        <f t="shared" si="99"/>
        <v>2.9105819067968719E-2</v>
      </c>
      <c r="BC104" s="476">
        <f t="shared" si="99"/>
        <v>2.5789245491229629E-2</v>
      </c>
      <c r="BD104" s="477">
        <f t="shared" si="99"/>
        <v>4.1540352714863671E-2</v>
      </c>
      <c r="BE104" s="477">
        <f t="shared" si="99"/>
        <v>3.6240088075873755E-2</v>
      </c>
      <c r="BF104" s="477">
        <f t="shared" si="99"/>
        <v>9.1314386676277781E-3</v>
      </c>
      <c r="BG104" s="477">
        <f t="shared" si="99"/>
        <v>-1.3620236633183236E-2</v>
      </c>
      <c r="BH104" s="443"/>
      <c r="BJ104" s="368"/>
      <c r="BK104" s="368"/>
      <c r="BL104" s="368"/>
    </row>
    <row r="105" spans="2:64" s="32" customFormat="1" ht="17.100000000000001" customHeight="1">
      <c r="Z105" s="478"/>
      <c r="AA105" s="407"/>
      <c r="AB105" s="479"/>
      <c r="AC105" s="479"/>
      <c r="AD105" s="479"/>
      <c r="AE105" s="479"/>
      <c r="AF105" s="479"/>
      <c r="AG105" s="479"/>
      <c r="AH105" s="479"/>
      <c r="AI105" s="479"/>
      <c r="AJ105" s="479"/>
      <c r="AK105" s="479"/>
      <c r="AL105" s="479"/>
      <c r="AM105" s="479"/>
      <c r="AN105" s="479"/>
      <c r="AO105" s="479"/>
      <c r="AP105" s="479"/>
      <c r="AQ105" s="479"/>
      <c r="AR105" s="479"/>
      <c r="AS105" s="479"/>
      <c r="AT105" s="479"/>
      <c r="AU105" s="479"/>
      <c r="AV105" s="479"/>
      <c r="AW105" s="479"/>
      <c r="AX105" s="479"/>
      <c r="AY105" s="479"/>
      <c r="AZ105" s="479"/>
      <c r="BA105" s="479"/>
      <c r="BB105" s="479"/>
      <c r="BC105" s="479"/>
      <c r="BD105" s="428"/>
      <c r="BE105" s="428"/>
      <c r="BF105" s="428"/>
      <c r="BG105" s="428"/>
      <c r="BH105" s="443"/>
      <c r="BJ105" s="402"/>
      <c r="BK105" s="402"/>
      <c r="BL105" s="402"/>
    </row>
    <row r="106" spans="2:64">
      <c r="U106" s="28" t="s">
        <v>712</v>
      </c>
      <c r="X106" s="28" t="s">
        <v>713</v>
      </c>
    </row>
    <row r="107" spans="2:64">
      <c r="U107" s="363"/>
      <c r="V107" s="364"/>
      <c r="X107" s="363"/>
      <c r="Y107" s="364"/>
      <c r="Z107" s="365"/>
      <c r="AA107" s="136">
        <v>1990</v>
      </c>
      <c r="AB107" s="136">
        <f>AA107+1</f>
        <v>1991</v>
      </c>
      <c r="AC107" s="136">
        <f>AB107+1</f>
        <v>1992</v>
      </c>
      <c r="AD107" s="136">
        <f>AC107+1</f>
        <v>1993</v>
      </c>
      <c r="AE107" s="136">
        <f>AD107+1</f>
        <v>1994</v>
      </c>
      <c r="AF107" s="136">
        <v>1995</v>
      </c>
      <c r="AG107" s="136">
        <f t="shared" ref="AG107:BA107" si="100">AF107+1</f>
        <v>1996</v>
      </c>
      <c r="AH107" s="136">
        <f t="shared" si="100"/>
        <v>1997</v>
      </c>
      <c r="AI107" s="136">
        <f t="shared" si="100"/>
        <v>1998</v>
      </c>
      <c r="AJ107" s="136">
        <f t="shared" si="100"/>
        <v>1999</v>
      </c>
      <c r="AK107" s="136">
        <f t="shared" si="100"/>
        <v>2000</v>
      </c>
      <c r="AL107" s="136">
        <f t="shared" si="100"/>
        <v>2001</v>
      </c>
      <c r="AM107" s="136">
        <f t="shared" si="100"/>
        <v>2002</v>
      </c>
      <c r="AN107" s="136">
        <f t="shared" si="100"/>
        <v>2003</v>
      </c>
      <c r="AO107" s="136">
        <f t="shared" si="100"/>
        <v>2004</v>
      </c>
      <c r="AP107" s="136">
        <f t="shared" si="100"/>
        <v>2005</v>
      </c>
      <c r="AQ107" s="136">
        <f t="shared" si="100"/>
        <v>2006</v>
      </c>
      <c r="AR107" s="136">
        <f t="shared" si="100"/>
        <v>2007</v>
      </c>
      <c r="AS107" s="136">
        <f t="shared" si="100"/>
        <v>2008</v>
      </c>
      <c r="AT107" s="136">
        <f t="shared" si="100"/>
        <v>2009</v>
      </c>
      <c r="AU107" s="136">
        <f t="shared" si="100"/>
        <v>2010</v>
      </c>
      <c r="AV107" s="136">
        <f t="shared" si="100"/>
        <v>2011</v>
      </c>
      <c r="AW107" s="136">
        <f t="shared" si="100"/>
        <v>2012</v>
      </c>
      <c r="AX107" s="136">
        <f t="shared" si="100"/>
        <v>2013</v>
      </c>
      <c r="AY107" s="136">
        <f t="shared" si="100"/>
        <v>2014</v>
      </c>
      <c r="AZ107" s="136">
        <f t="shared" si="100"/>
        <v>2015</v>
      </c>
      <c r="BA107" s="136">
        <f t="shared" si="100"/>
        <v>2016</v>
      </c>
      <c r="BB107" s="136">
        <f t="shared" ref="BB107:BG107" si="101">BA107+1</f>
        <v>2017</v>
      </c>
      <c r="BC107" s="136">
        <f t="shared" si="101"/>
        <v>2018</v>
      </c>
      <c r="BD107" s="136">
        <f t="shared" si="101"/>
        <v>2019</v>
      </c>
      <c r="BE107" s="136">
        <f t="shared" si="101"/>
        <v>2020</v>
      </c>
      <c r="BF107" s="136">
        <f t="shared" si="101"/>
        <v>2021</v>
      </c>
      <c r="BG107" s="136">
        <f t="shared" si="101"/>
        <v>2022</v>
      </c>
      <c r="BH107" s="325"/>
    </row>
    <row r="108" spans="2:64" ht="17.100000000000001" customHeight="1">
      <c r="U108" s="48" t="s">
        <v>15</v>
      </c>
      <c r="V108" s="366"/>
      <c r="X108" s="48" t="s">
        <v>15</v>
      </c>
      <c r="Y108" s="366"/>
      <c r="Z108" s="58"/>
      <c r="AA108" s="441"/>
      <c r="AB108" s="441"/>
      <c r="AC108" s="441"/>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1"/>
      <c r="AY108" s="442">
        <f t="shared" ref="AY108:BE108" si="102">AY5/$AX5-1</f>
        <v>0.11561451473513995</v>
      </c>
      <c r="AZ108" s="442">
        <f t="shared" si="102"/>
        <v>0.22367175912148585</v>
      </c>
      <c r="BA108" s="442">
        <f t="shared" si="102"/>
        <v>0.30156649827458915</v>
      </c>
      <c r="BB108" s="442">
        <f t="shared" si="102"/>
        <v>0.34995003915065359</v>
      </c>
      <c r="BC108" s="442">
        <f t="shared" si="102"/>
        <v>0.39554115700880366</v>
      </c>
      <c r="BD108" s="480">
        <f t="shared" si="102"/>
        <v>0.46577275079250469</v>
      </c>
      <c r="BE108" s="480">
        <f t="shared" si="102"/>
        <v>0.52105371499570086</v>
      </c>
      <c r="BF108" s="480">
        <f t="shared" ref="BF108" si="103">BF5/$AX5-1</f>
        <v>0.54585973869198967</v>
      </c>
      <c r="BG108" s="480">
        <f>BG5/$AX5-1</f>
        <v>0.52082191555827828</v>
      </c>
      <c r="BH108" s="443"/>
      <c r="BL108" s="368"/>
    </row>
    <row r="109" spans="2:64" ht="17.100000000000001" customHeight="1">
      <c r="U109" s="79"/>
      <c r="V109" s="313" t="s">
        <v>1061</v>
      </c>
      <c r="X109" s="79"/>
      <c r="Y109" s="313" t="s">
        <v>1062</v>
      </c>
      <c r="Z109" s="481"/>
      <c r="AA109" s="445"/>
      <c r="AB109" s="445"/>
      <c r="AC109" s="445"/>
      <c r="AD109" s="445"/>
      <c r="AE109" s="445"/>
      <c r="AF109" s="445"/>
      <c r="AG109" s="445"/>
      <c r="AH109" s="445"/>
      <c r="AI109" s="445"/>
      <c r="AJ109" s="445"/>
      <c r="AK109" s="445"/>
      <c r="AL109" s="445"/>
      <c r="AM109" s="445"/>
      <c r="AN109" s="445"/>
      <c r="AO109" s="445"/>
      <c r="AP109" s="445"/>
      <c r="AQ109" s="445"/>
      <c r="AR109" s="445"/>
      <c r="AS109" s="445"/>
      <c r="AT109" s="445"/>
      <c r="AU109" s="445"/>
      <c r="AV109" s="445"/>
      <c r="AW109" s="445"/>
      <c r="AX109" s="445"/>
      <c r="AY109" s="482">
        <f t="shared" ref="AY109:BE119" si="104">IF(OR(AY6="NO",$AX6="NO"),"-",AY6/$AX6-1)</f>
        <v>0.12270779694490086</v>
      </c>
      <c r="AZ109" s="482">
        <f t="shared" si="104"/>
        <v>0.23755725256709437</v>
      </c>
      <c r="BA109" s="482">
        <f t="shared" si="104"/>
        <v>0.31385118466920869</v>
      </c>
      <c r="BB109" s="482">
        <f t="shared" si="104"/>
        <v>0.36344179439913971</v>
      </c>
      <c r="BC109" s="482">
        <f t="shared" si="104"/>
        <v>0.41308058269167103</v>
      </c>
      <c r="BD109" s="409">
        <f t="shared" si="104"/>
        <v>0.48675905940812281</v>
      </c>
      <c r="BE109" s="409">
        <f t="shared" si="104"/>
        <v>0.54295031262131888</v>
      </c>
      <c r="BF109" s="409">
        <f t="shared" ref="BF109:BG109" si="105">IF(OR(BF6="NO",$AX6="NO"),"-",BF6/$AX6-1)</f>
        <v>0.57210217017543896</v>
      </c>
      <c r="BG109" s="409">
        <f t="shared" si="105"/>
        <v>0.55553221411974429</v>
      </c>
      <c r="BH109" s="443"/>
      <c r="BJ109" s="368"/>
    </row>
    <row r="110" spans="2:64" ht="17.100000000000001" customHeight="1">
      <c r="U110" s="79"/>
      <c r="V110" s="372" t="s">
        <v>1063</v>
      </c>
      <c r="X110" s="79"/>
      <c r="Y110" s="313" t="s">
        <v>1064</v>
      </c>
      <c r="Z110" s="458"/>
      <c r="AA110" s="445"/>
      <c r="AB110" s="445"/>
      <c r="AC110" s="445"/>
      <c r="AD110" s="445"/>
      <c r="AE110" s="445"/>
      <c r="AF110" s="445"/>
      <c r="AG110" s="445"/>
      <c r="AH110" s="445"/>
      <c r="AI110" s="445"/>
      <c r="AJ110" s="445"/>
      <c r="AK110" s="445"/>
      <c r="AL110" s="445"/>
      <c r="AM110" s="445"/>
      <c r="AN110" s="445"/>
      <c r="AO110" s="445"/>
      <c r="AP110" s="445"/>
      <c r="AQ110" s="445"/>
      <c r="AR110" s="445"/>
      <c r="AS110" s="445"/>
      <c r="AT110" s="445"/>
      <c r="AU110" s="445"/>
      <c r="AV110" s="445"/>
      <c r="AW110" s="445"/>
      <c r="AX110" s="445"/>
      <c r="AY110" s="482">
        <f t="shared" si="104"/>
        <v>6.3749771020360502E-2</v>
      </c>
      <c r="AZ110" s="482">
        <f t="shared" si="104"/>
        <v>0.11315603669445284</v>
      </c>
      <c r="BA110" s="482">
        <f t="shared" si="104"/>
        <v>0.18693762206251074</v>
      </c>
      <c r="BB110" s="482">
        <f t="shared" si="104"/>
        <v>0.25361372554153205</v>
      </c>
      <c r="BC110" s="482">
        <f t="shared" si="104"/>
        <v>0.30714175757085171</v>
      </c>
      <c r="BD110" s="409">
        <f t="shared" si="104"/>
        <v>0.33342810585222904</v>
      </c>
      <c r="BE110" s="409">
        <f t="shared" si="104"/>
        <v>0.31379401995157052</v>
      </c>
      <c r="BF110" s="409">
        <f t="shared" ref="BF110:BG110" si="106">IF(OR(BF7="NO",$AX7="NO"),"-",BF7/$AX7-1)</f>
        <v>0.32111092150640075</v>
      </c>
      <c r="BG110" s="409">
        <f t="shared" si="106"/>
        <v>0.32404383480388232</v>
      </c>
      <c r="BH110" s="443"/>
      <c r="BJ110" s="368"/>
    </row>
    <row r="111" spans="2:64" ht="17.100000000000001" customHeight="1">
      <c r="U111" s="79"/>
      <c r="V111" s="314" t="s">
        <v>1065</v>
      </c>
      <c r="X111" s="79"/>
      <c r="Y111" s="313" t="s">
        <v>313</v>
      </c>
      <c r="Z111" s="481"/>
      <c r="AA111" s="445"/>
      <c r="AB111" s="445"/>
      <c r="AC111" s="445"/>
      <c r="AD111" s="445"/>
      <c r="AE111" s="445"/>
      <c r="AF111" s="445"/>
      <c r="AG111" s="445"/>
      <c r="AH111" s="445"/>
      <c r="AI111" s="445"/>
      <c r="AJ111" s="445"/>
      <c r="AK111" s="445"/>
      <c r="AL111" s="445"/>
      <c r="AM111" s="445"/>
      <c r="AN111" s="445"/>
      <c r="AO111" s="445"/>
      <c r="AP111" s="445"/>
      <c r="AQ111" s="445"/>
      <c r="AR111" s="445"/>
      <c r="AS111" s="445"/>
      <c r="AT111" s="445"/>
      <c r="AU111" s="445"/>
      <c r="AV111" s="445"/>
      <c r="AW111" s="445"/>
      <c r="AX111" s="445"/>
      <c r="AY111" s="482">
        <f t="shared" si="104"/>
        <v>2.4991717247063949E-2</v>
      </c>
      <c r="AZ111" s="482">
        <f t="shared" si="104"/>
        <v>9.6816784541817524E-2</v>
      </c>
      <c r="BA111" s="482">
        <f t="shared" si="104"/>
        <v>0.18523563579768543</v>
      </c>
      <c r="BB111" s="482">
        <f t="shared" si="104"/>
        <v>0.21274016973409959</v>
      </c>
      <c r="BC111" s="482">
        <f t="shared" si="104"/>
        <v>0.10245889799770858</v>
      </c>
      <c r="BD111" s="409">
        <f t="shared" si="104"/>
        <v>0.15696767584849969</v>
      </c>
      <c r="BE111" s="409">
        <f t="shared" si="104"/>
        <v>0.32277852071160562</v>
      </c>
      <c r="BF111" s="409">
        <f t="shared" ref="BF111:BG111" si="107">IF(OR(BF8="NO",$AX8="NO"),"-",BF8/$AX8-1)</f>
        <v>0.20053340160012212</v>
      </c>
      <c r="BG111" s="409">
        <f t="shared" si="107"/>
        <v>-0.10070154163259182</v>
      </c>
      <c r="BH111" s="443"/>
      <c r="BJ111" s="368"/>
      <c r="BK111" s="368"/>
    </row>
    <row r="112" spans="2:64" ht="17.100000000000001" customHeight="1">
      <c r="U112" s="79"/>
      <c r="V112" s="313" t="s">
        <v>1066</v>
      </c>
      <c r="X112" s="79"/>
      <c r="Y112" s="313" t="s">
        <v>1067</v>
      </c>
      <c r="Z112" s="481"/>
      <c r="AA112" s="445"/>
      <c r="AB112" s="445"/>
      <c r="AC112" s="445"/>
      <c r="AD112" s="445"/>
      <c r="AE112" s="445"/>
      <c r="AF112" s="445"/>
      <c r="AG112" s="445"/>
      <c r="AH112" s="445"/>
      <c r="AI112" s="445"/>
      <c r="AJ112" s="445"/>
      <c r="AK112" s="445"/>
      <c r="AL112" s="445"/>
      <c r="AM112" s="445"/>
      <c r="AN112" s="445"/>
      <c r="AO112" s="445"/>
      <c r="AP112" s="445"/>
      <c r="AQ112" s="445"/>
      <c r="AR112" s="445"/>
      <c r="AS112" s="445"/>
      <c r="AT112" s="445"/>
      <c r="AU112" s="445"/>
      <c r="AV112" s="445"/>
      <c r="AW112" s="445"/>
      <c r="AX112" s="445"/>
      <c r="AY112" s="482">
        <f t="shared" si="104"/>
        <v>0.12630688106561516</v>
      </c>
      <c r="AZ112" s="482">
        <f t="shared" si="104"/>
        <v>0.15739116325624192</v>
      </c>
      <c r="BA112" s="482">
        <f t="shared" si="104"/>
        <v>0.19383442693661057</v>
      </c>
      <c r="BB112" s="482">
        <f t="shared" si="104"/>
        <v>6.6710297501850535E-2</v>
      </c>
      <c r="BC112" s="482">
        <f t="shared" si="104"/>
        <v>7.9912157619447477E-2</v>
      </c>
      <c r="BD112" s="409">
        <f t="shared" si="104"/>
        <v>0.125678606027118</v>
      </c>
      <c r="BE112" s="409">
        <f t="shared" si="104"/>
        <v>0.16528418637990949</v>
      </c>
      <c r="BF112" s="409">
        <f t="shared" ref="BF112:BG112" si="108">IF(OR(BF9="NO",$AX9="NO"),"-",BF9/$AX9-1)</f>
        <v>0.17496555046614737</v>
      </c>
      <c r="BG112" s="409">
        <f t="shared" si="108"/>
        <v>0.17628573647790691</v>
      </c>
      <c r="BH112" s="443"/>
      <c r="BJ112" s="368"/>
    </row>
    <row r="113" spans="20:64" ht="17.100000000000001" customHeight="1">
      <c r="U113" s="79"/>
      <c r="V113" s="314" t="s">
        <v>1068</v>
      </c>
      <c r="X113" s="79"/>
      <c r="Y113" s="313" t="s">
        <v>314</v>
      </c>
      <c r="Z113" s="450"/>
      <c r="AA113" s="445"/>
      <c r="AB113" s="445"/>
      <c r="AC113" s="445"/>
      <c r="AD113" s="445"/>
      <c r="AE113" s="445"/>
      <c r="AF113" s="445"/>
      <c r="AG113" s="445"/>
      <c r="AH113" s="445"/>
      <c r="AI113" s="445"/>
      <c r="AJ113" s="445"/>
      <c r="AK113" s="445"/>
      <c r="AL113" s="445"/>
      <c r="AM113" s="445"/>
      <c r="AN113" s="445"/>
      <c r="AO113" s="445"/>
      <c r="AP113" s="445"/>
      <c r="AQ113" s="445"/>
      <c r="AR113" s="445"/>
      <c r="AS113" s="445"/>
      <c r="AT113" s="445"/>
      <c r="AU113" s="445"/>
      <c r="AV113" s="445"/>
      <c r="AW113" s="445"/>
      <c r="AX113" s="445"/>
      <c r="AY113" s="482">
        <f t="shared" si="104"/>
        <v>-0.23431498338523815</v>
      </c>
      <c r="AZ113" s="482">
        <f t="shared" si="104"/>
        <v>-0.36709355832869595</v>
      </c>
      <c r="BA113" s="482">
        <f t="shared" si="104"/>
        <v>0.14977909664671207</v>
      </c>
      <c r="BB113" s="482">
        <f t="shared" si="104"/>
        <v>-0.2732970412775696</v>
      </c>
      <c r="BC113" s="482">
        <f t="shared" si="104"/>
        <v>-0.32069807639919068</v>
      </c>
      <c r="BD113" s="409">
        <f t="shared" si="104"/>
        <v>-8.6925518099967292E-2</v>
      </c>
      <c r="BE113" s="409">
        <f t="shared" si="104"/>
        <v>-0.41511513449739768</v>
      </c>
      <c r="BF113" s="409">
        <f t="shared" ref="BF113:BG113" si="109">IF(OR(BF10="NO",$AX10="NO"),"-",BF10/$AX10-1)</f>
        <v>-7.9296305047237281E-2</v>
      </c>
      <c r="BG113" s="409">
        <f t="shared" si="109"/>
        <v>-0.47260654159624305</v>
      </c>
      <c r="BH113" s="443"/>
      <c r="BL113" s="368"/>
    </row>
    <row r="114" spans="20:64" ht="17.100000000000001" customHeight="1">
      <c r="U114" s="79"/>
      <c r="V114" s="374" t="s">
        <v>1069</v>
      </c>
      <c r="X114" s="79"/>
      <c r="Y114" s="313" t="s">
        <v>1089</v>
      </c>
      <c r="Z114" s="481"/>
      <c r="AA114" s="445"/>
      <c r="AB114" s="445"/>
      <c r="AC114" s="445"/>
      <c r="AD114" s="445"/>
      <c r="AE114" s="445"/>
      <c r="AF114" s="445"/>
      <c r="AG114" s="445"/>
      <c r="AH114" s="445"/>
      <c r="AI114" s="445"/>
      <c r="AJ114" s="445"/>
      <c r="AK114" s="445"/>
      <c r="AL114" s="445"/>
      <c r="AM114" s="445"/>
      <c r="AN114" s="445"/>
      <c r="AO114" s="445"/>
      <c r="AP114" s="445"/>
      <c r="AQ114" s="445"/>
      <c r="AR114" s="445"/>
      <c r="AS114" s="445"/>
      <c r="AT114" s="445"/>
      <c r="AU114" s="445"/>
      <c r="AV114" s="445"/>
      <c r="AW114" s="445"/>
      <c r="AX114" s="445"/>
      <c r="AY114" s="482">
        <f t="shared" si="104"/>
        <v>1.9593094762626606E-4</v>
      </c>
      <c r="AZ114" s="482">
        <f t="shared" si="104"/>
        <v>-3.9236614898997213E-2</v>
      </c>
      <c r="BA114" s="482">
        <f t="shared" si="104"/>
        <v>9.0597416169639011E-2</v>
      </c>
      <c r="BB114" s="482">
        <f t="shared" si="104"/>
        <v>0.17411562019519611</v>
      </c>
      <c r="BC114" s="482">
        <f t="shared" si="104"/>
        <v>9.821593304598375E-2</v>
      </c>
      <c r="BD114" s="409">
        <f t="shared" si="104"/>
        <v>1.7436430970932504E-2</v>
      </c>
      <c r="BE114" s="409">
        <f t="shared" si="104"/>
        <v>0.1585481258450101</v>
      </c>
      <c r="BF114" s="409">
        <f t="shared" ref="BF114:BG114" si="110">IF(OR(BF11="NO",$AX11="NO"),"-",BF11/$AX11-1)</f>
        <v>-0.14781852033365184</v>
      </c>
      <c r="BG114" s="409">
        <f t="shared" si="110"/>
        <v>-0.25769765727120919</v>
      </c>
      <c r="BH114" s="443"/>
    </row>
    <row r="115" spans="20:64" ht="17.100000000000001" customHeight="1">
      <c r="U115" s="79"/>
      <c r="V115" s="314" t="s">
        <v>1070</v>
      </c>
      <c r="X115" s="79"/>
      <c r="Y115" s="313" t="s">
        <v>318</v>
      </c>
      <c r="Z115" s="481"/>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82">
        <f t="shared" si="104"/>
        <v>-4.5667289214914142E-2</v>
      </c>
      <c r="AZ115" s="482">
        <f t="shared" si="104"/>
        <v>-0.18404630408856681</v>
      </c>
      <c r="BA115" s="482">
        <f t="shared" si="104"/>
        <v>-0.18307868859836629</v>
      </c>
      <c r="BB115" s="482">
        <f t="shared" si="104"/>
        <v>-0.19398100852816103</v>
      </c>
      <c r="BC115" s="482">
        <f t="shared" si="104"/>
        <v>-9.1548344996737363E-2</v>
      </c>
      <c r="BD115" s="409">
        <f t="shared" si="104"/>
        <v>-0.25473099165185287</v>
      </c>
      <c r="BE115" s="409">
        <f t="shared" si="104"/>
        <v>-0.48366373393938067</v>
      </c>
      <c r="BF115" s="409">
        <f t="shared" ref="BF115:BG115" si="111">IF(OR(BF12="NO",$AX12="NO"),"-",BF12/$AX12-1)</f>
        <v>-0.61322877523008024</v>
      </c>
      <c r="BG115" s="409">
        <f t="shared" si="111"/>
        <v>-0.27776152648792773</v>
      </c>
      <c r="BH115" s="443"/>
      <c r="BJ115" s="368"/>
      <c r="BK115" s="368"/>
    </row>
    <row r="116" spans="20:64" ht="17.100000000000001" customHeight="1">
      <c r="U116" s="79"/>
      <c r="V116" s="314" t="s">
        <v>1071</v>
      </c>
      <c r="X116" s="79"/>
      <c r="Y116" s="313" t="s">
        <v>1072</v>
      </c>
      <c r="Z116" s="481"/>
      <c r="AA116" s="445"/>
      <c r="AB116" s="445"/>
      <c r="AC116" s="445"/>
      <c r="AD116" s="445"/>
      <c r="AE116" s="445"/>
      <c r="AF116" s="445"/>
      <c r="AG116" s="445"/>
      <c r="AH116" s="445"/>
      <c r="AI116" s="445"/>
      <c r="AJ116" s="445"/>
      <c r="AK116" s="445"/>
      <c r="AL116" s="445"/>
      <c r="AM116" s="445"/>
      <c r="AN116" s="445"/>
      <c r="AO116" s="445"/>
      <c r="AP116" s="445"/>
      <c r="AQ116" s="445"/>
      <c r="AR116" s="445"/>
      <c r="AS116" s="445"/>
      <c r="AT116" s="445"/>
      <c r="AU116" s="445"/>
      <c r="AV116" s="445"/>
      <c r="AW116" s="445"/>
      <c r="AX116" s="445"/>
      <c r="AY116" s="482">
        <f t="shared" si="104"/>
        <v>0.45454545454545414</v>
      </c>
      <c r="AZ116" s="482">
        <f t="shared" si="104"/>
        <v>0.81818181818181768</v>
      </c>
      <c r="BA116" s="482">
        <f t="shared" si="104"/>
        <v>0.45454545454545436</v>
      </c>
      <c r="BB116" s="482">
        <f t="shared" si="104"/>
        <v>1.3636363636363638</v>
      </c>
      <c r="BC116" s="482">
        <f t="shared" si="104"/>
        <v>-0.27272727272727293</v>
      </c>
      <c r="BD116" s="409">
        <f t="shared" si="104"/>
        <v>-0.18181818181818221</v>
      </c>
      <c r="BE116" s="409">
        <f t="shared" si="104"/>
        <v>7.6363636363636331</v>
      </c>
      <c r="BF116" s="409">
        <f t="shared" ref="BF116:BG116" si="112">IF(OR(BF13="NO",$AX13="NO"),"-",BF13/$AX13-1)</f>
        <v>7.0909090909090882</v>
      </c>
      <c r="BG116" s="409">
        <f t="shared" si="112"/>
        <v>-0.72727272727272729</v>
      </c>
      <c r="BH116" s="443"/>
      <c r="BJ116" s="368"/>
      <c r="BK116" s="368"/>
    </row>
    <row r="117" spans="20:64" ht="17.100000000000001" customHeight="1">
      <c r="U117" s="79"/>
      <c r="V117" s="374" t="s">
        <v>1073</v>
      </c>
      <c r="X117" s="79"/>
      <c r="Y117" s="313" t="s">
        <v>1074</v>
      </c>
      <c r="Z117" s="481"/>
      <c r="AA117" s="445"/>
      <c r="AB117" s="445"/>
      <c r="AC117" s="445"/>
      <c r="AD117" s="445"/>
      <c r="AE117" s="445"/>
      <c r="AF117" s="445"/>
      <c r="AG117" s="445"/>
      <c r="AH117" s="445"/>
      <c r="AI117" s="445"/>
      <c r="AJ117" s="445"/>
      <c r="AK117" s="445"/>
      <c r="AL117" s="445"/>
      <c r="AM117" s="445"/>
      <c r="AN117" s="445"/>
      <c r="AO117" s="445"/>
      <c r="AP117" s="445"/>
      <c r="AQ117" s="445"/>
      <c r="AR117" s="445"/>
      <c r="AS117" s="445"/>
      <c r="AT117" s="445"/>
      <c r="AU117" s="445"/>
      <c r="AV117" s="445"/>
      <c r="AW117" s="445"/>
      <c r="AX117" s="445"/>
      <c r="AY117" s="482">
        <f t="shared" si="104"/>
        <v>0.16561129130130214</v>
      </c>
      <c r="AZ117" s="482">
        <f t="shared" si="104"/>
        <v>0.13264364370258952</v>
      </c>
      <c r="BA117" s="482">
        <f t="shared" si="104"/>
        <v>8.3559029203949864E-2</v>
      </c>
      <c r="BB117" s="482">
        <f t="shared" si="104"/>
        <v>0.13375362918245015</v>
      </c>
      <c r="BC117" s="482">
        <f t="shared" si="104"/>
        <v>0.14092046091139698</v>
      </c>
      <c r="BD117" s="409">
        <f t="shared" si="104"/>
        <v>0.16926753577177722</v>
      </c>
      <c r="BE117" s="409">
        <f t="shared" si="104"/>
        <v>0.21320310236336026</v>
      </c>
      <c r="BF117" s="409">
        <f t="shared" ref="BF117:BG117" si="113">IF(OR(BF14="NO",$AX14="NO"),"-",BF14/$AX14-1)</f>
        <v>0.16510797548043699</v>
      </c>
      <c r="BG117" s="409">
        <f t="shared" si="113"/>
        <v>0.18651712692554412</v>
      </c>
      <c r="BH117" s="443"/>
      <c r="BJ117" s="368"/>
    </row>
    <row r="118" spans="20:64" ht="17.100000000000001" customHeight="1">
      <c r="U118" s="79"/>
      <c r="V118" s="314" t="s">
        <v>1075</v>
      </c>
      <c r="X118" s="79"/>
      <c r="Y118" s="313" t="s">
        <v>1076</v>
      </c>
      <c r="Z118" s="481"/>
      <c r="AA118" s="445"/>
      <c r="AB118" s="445"/>
      <c r="AC118" s="445"/>
      <c r="AD118" s="445"/>
      <c r="AE118" s="445"/>
      <c r="AF118" s="445"/>
      <c r="AG118" s="445"/>
      <c r="AH118" s="445"/>
      <c r="AI118" s="445"/>
      <c r="AJ118" s="445"/>
      <c r="AK118" s="445"/>
      <c r="AL118" s="445"/>
      <c r="AM118" s="445"/>
      <c r="AN118" s="445"/>
      <c r="AO118" s="445"/>
      <c r="AP118" s="445"/>
      <c r="AQ118" s="445"/>
      <c r="AR118" s="445"/>
      <c r="AS118" s="445"/>
      <c r="AT118" s="445"/>
      <c r="AU118" s="445"/>
      <c r="AV118" s="445"/>
      <c r="AW118" s="445"/>
      <c r="AX118" s="445"/>
      <c r="AY118" s="482">
        <f t="shared" si="104"/>
        <v>0</v>
      </c>
      <c r="AZ118" s="482">
        <f t="shared" si="104"/>
        <v>-0.33333333333333315</v>
      </c>
      <c r="BA118" s="482">
        <f t="shared" si="104"/>
        <v>-0.11111111111111105</v>
      </c>
      <c r="BB118" s="482">
        <f t="shared" si="104"/>
        <v>0.11111111111111116</v>
      </c>
      <c r="BC118" s="482">
        <f t="shared" si="104"/>
        <v>0.3333333333333337</v>
      </c>
      <c r="BD118" s="409">
        <f t="shared" si="104"/>
        <v>0.11111111111111116</v>
      </c>
      <c r="BE118" s="409">
        <f t="shared" si="104"/>
        <v>0</v>
      </c>
      <c r="BF118" s="409">
        <f t="shared" ref="BF118:BG119" si="114">IF(OR(BF15="NO",$AX15="NO"),"-",BF15/$AX15-1)</f>
        <v>0.3333333333333337</v>
      </c>
      <c r="BG118" s="409">
        <f t="shared" si="114"/>
        <v>0</v>
      </c>
      <c r="BH118" s="443"/>
      <c r="BJ118" s="368"/>
    </row>
    <row r="119" spans="20:64" ht="17.100000000000001" customHeight="1">
      <c r="T119" s="32"/>
      <c r="U119" s="79"/>
      <c r="V119" s="314" t="s">
        <v>1077</v>
      </c>
      <c r="X119" s="79"/>
      <c r="Y119" s="314" t="s">
        <v>527</v>
      </c>
      <c r="Z119" s="483"/>
      <c r="AA119" s="445"/>
      <c r="AB119" s="445"/>
      <c r="AC119" s="445"/>
      <c r="AD119" s="445"/>
      <c r="AE119" s="445"/>
      <c r="AF119" s="445"/>
      <c r="AG119" s="445"/>
      <c r="AH119" s="445"/>
      <c r="AI119" s="445"/>
      <c r="AJ119" s="445"/>
      <c r="AK119" s="445"/>
      <c r="AL119" s="445"/>
      <c r="AM119" s="445"/>
      <c r="AN119" s="445"/>
      <c r="AO119" s="445"/>
      <c r="AP119" s="445"/>
      <c r="AQ119" s="445"/>
      <c r="AR119" s="445"/>
      <c r="AS119" s="445"/>
      <c r="AT119" s="445"/>
      <c r="AU119" s="445"/>
      <c r="AV119" s="445"/>
      <c r="AW119" s="445"/>
      <c r="AX119" s="445"/>
      <c r="AY119" s="482">
        <f>IF(OR(AY16="NO",$AX16="NO"),"-",AY16/$AX16-1)</f>
        <v>5.9065720247830855E-2</v>
      </c>
      <c r="AZ119" s="482">
        <f>IF(OR(AZ16="NO",$AX16="NO"),"-",AZ16/$AX16-1)</f>
        <v>4.2856659442300549E-2</v>
      </c>
      <c r="BA119" s="482">
        <f t="shared" si="104"/>
        <v>8.6281009047914026E-2</v>
      </c>
      <c r="BB119" s="482">
        <f t="shared" si="104"/>
        <v>-1.0114972163361768E-2</v>
      </c>
      <c r="BC119" s="482">
        <f t="shared" si="104"/>
        <v>6.8358403764190223E-2</v>
      </c>
      <c r="BD119" s="409">
        <f t="shared" si="104"/>
        <v>1.1219944085016555</v>
      </c>
      <c r="BE119" s="409">
        <f t="shared" si="104"/>
        <v>1.302011811435984</v>
      </c>
      <c r="BF119" s="409">
        <f t="shared" si="114"/>
        <v>1.3926330800776685</v>
      </c>
      <c r="BG119" s="409">
        <f t="shared" si="114"/>
        <v>1.4863127532892353</v>
      </c>
      <c r="BH119" s="443"/>
      <c r="BJ119" s="368"/>
    </row>
    <row r="120" spans="20:64" ht="17.100000000000001" customHeight="1">
      <c r="U120" s="380" t="s">
        <v>16</v>
      </c>
      <c r="V120" s="381"/>
      <c r="X120" s="380" t="s">
        <v>16</v>
      </c>
      <c r="Y120" s="381"/>
      <c r="Z120" s="455"/>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7">
        <f t="shared" ref="AY120:BE120" si="115">AY17/$AX17-1</f>
        <v>2.7109692818812814E-2</v>
      </c>
      <c r="AZ120" s="457">
        <f t="shared" si="115"/>
        <v>1.0685167454284494E-2</v>
      </c>
      <c r="BA120" s="457">
        <f t="shared" si="115"/>
        <v>3.053549208769768E-2</v>
      </c>
      <c r="BB120" s="457">
        <f t="shared" si="115"/>
        <v>6.9423959304178995E-2</v>
      </c>
      <c r="BC120" s="457">
        <f t="shared" si="115"/>
        <v>7.2210278345170131E-2</v>
      </c>
      <c r="BD120" s="484">
        <f t="shared" si="115"/>
        <v>5.7518655287710274E-2</v>
      </c>
      <c r="BE120" s="484">
        <f t="shared" si="115"/>
        <v>7.689440148436244E-2</v>
      </c>
      <c r="BF120" s="484">
        <f t="shared" ref="BF120:BG120" si="116">BF17/$AX17-1</f>
        <v>-2.6747508264018727E-2</v>
      </c>
      <c r="BG120" s="484">
        <f t="shared" si="116"/>
        <v>2.1393344105446133E-2</v>
      </c>
      <c r="BH120" s="443"/>
      <c r="BJ120" s="368"/>
      <c r="BK120" s="368"/>
    </row>
    <row r="121" spans="20:64" ht="17.100000000000001" customHeight="1">
      <c r="U121" s="383"/>
      <c r="V121" s="314" t="s">
        <v>1069</v>
      </c>
      <c r="X121" s="384"/>
      <c r="Y121" s="314" t="s">
        <v>1089</v>
      </c>
      <c r="Z121" s="458"/>
      <c r="AA121" s="459"/>
      <c r="AB121" s="459"/>
      <c r="AC121" s="459"/>
      <c r="AD121" s="459"/>
      <c r="AE121" s="459"/>
      <c r="AF121" s="459"/>
      <c r="AG121" s="459"/>
      <c r="AH121" s="459"/>
      <c r="AI121" s="459"/>
      <c r="AJ121" s="459"/>
      <c r="AK121" s="459"/>
      <c r="AL121" s="459"/>
      <c r="AM121" s="459"/>
      <c r="AN121" s="459"/>
      <c r="AO121" s="459"/>
      <c r="AP121" s="459"/>
      <c r="AQ121" s="459"/>
      <c r="AR121" s="459"/>
      <c r="AS121" s="459"/>
      <c r="AT121" s="459"/>
      <c r="AU121" s="459"/>
      <c r="AV121" s="459"/>
      <c r="AW121" s="459"/>
      <c r="AX121" s="459"/>
      <c r="AY121" s="482">
        <f t="shared" ref="AY121:BE126" si="117">IF(OR(AY18="NO",$AX18="NO"),"-",AY18/$AX18-1)</f>
        <v>4.8904694393786752E-2</v>
      </c>
      <c r="AZ121" s="482">
        <f t="shared" si="117"/>
        <v>2.573391396772462E-2</v>
      </c>
      <c r="BA121" s="482">
        <f t="shared" si="117"/>
        <v>0.1131097727632091</v>
      </c>
      <c r="BB121" s="482">
        <f t="shared" si="117"/>
        <v>0.18808759568311362</v>
      </c>
      <c r="BC121" s="482">
        <f t="shared" si="117"/>
        <v>0.16761374903002535</v>
      </c>
      <c r="BD121" s="409">
        <f t="shared" si="117"/>
        <v>0.11185468875805005</v>
      </c>
      <c r="BE121" s="409">
        <f t="shared" si="117"/>
        <v>0.20224757263709714</v>
      </c>
      <c r="BF121" s="409">
        <f t="shared" ref="BF121:BG121" si="118">IF(OR(BF18="NO",$AX18="NO"),"-",BF18/$AX18-1)</f>
        <v>1.3846077772801779E-2</v>
      </c>
      <c r="BG121" s="409">
        <f t="shared" si="118"/>
        <v>4.1849295343953985E-2</v>
      </c>
      <c r="BH121" s="443"/>
    </row>
    <row r="122" spans="20:64" ht="17.100000000000001" customHeight="1">
      <c r="U122" s="384"/>
      <c r="V122" s="314" t="s">
        <v>1070</v>
      </c>
      <c r="X122" s="384"/>
      <c r="Y122" s="314" t="s">
        <v>318</v>
      </c>
      <c r="Z122" s="458"/>
      <c r="AA122" s="459"/>
      <c r="AB122" s="459"/>
      <c r="AC122" s="459"/>
      <c r="AD122" s="459"/>
      <c r="AE122" s="459"/>
      <c r="AF122" s="459"/>
      <c r="AG122" s="459"/>
      <c r="AH122" s="459"/>
      <c r="AI122" s="459"/>
      <c r="AJ122" s="459"/>
      <c r="AK122" s="459"/>
      <c r="AL122" s="459"/>
      <c r="AM122" s="459"/>
      <c r="AN122" s="459"/>
      <c r="AO122" s="459"/>
      <c r="AP122" s="459"/>
      <c r="AQ122" s="459"/>
      <c r="AR122" s="459"/>
      <c r="AS122" s="459"/>
      <c r="AT122" s="459"/>
      <c r="AU122" s="459"/>
      <c r="AV122" s="459"/>
      <c r="AW122" s="459"/>
      <c r="AX122" s="459"/>
      <c r="AY122" s="482">
        <f t="shared" si="117"/>
        <v>0.18657324433178712</v>
      </c>
      <c r="AZ122" s="482">
        <f t="shared" si="117"/>
        <v>0.1431933538516923</v>
      </c>
      <c r="BA122" s="482">
        <f t="shared" si="117"/>
        <v>-5.8380615858155682E-2</v>
      </c>
      <c r="BB122" s="482">
        <f t="shared" si="117"/>
        <v>0.11275173619729384</v>
      </c>
      <c r="BC122" s="482">
        <f t="shared" si="117"/>
        <v>4.9358662041788071E-2</v>
      </c>
      <c r="BD122" s="409">
        <f t="shared" si="117"/>
        <v>-5.7926783743152965E-3</v>
      </c>
      <c r="BE122" s="409">
        <f t="shared" si="117"/>
        <v>2.1394849196449517E-2</v>
      </c>
      <c r="BF122" s="409">
        <f t="shared" ref="BF122:BG122" si="119">IF(OR(BF19="NO",$AX19="NO"),"-",BF19/$AX19-1)</f>
        <v>3.4126886399593159E-2</v>
      </c>
      <c r="BG122" s="409">
        <f t="shared" si="119"/>
        <v>-0.24098663321084091</v>
      </c>
      <c r="BH122" s="443"/>
    </row>
    <row r="123" spans="20:64" ht="17.100000000000001" customHeight="1">
      <c r="U123" s="384"/>
      <c r="V123" s="314" t="s">
        <v>1066</v>
      </c>
      <c r="X123" s="384"/>
      <c r="Y123" s="314" t="s">
        <v>1067</v>
      </c>
      <c r="Z123" s="458"/>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59"/>
      <c r="AW123" s="459"/>
      <c r="AX123" s="459"/>
      <c r="AY123" s="482">
        <f t="shared" si="117"/>
        <v>1.1341805213508804E-2</v>
      </c>
      <c r="AZ123" s="482">
        <f t="shared" si="117"/>
        <v>-5.670902606753625E-4</v>
      </c>
      <c r="BA123" s="482">
        <f t="shared" si="117"/>
        <v>-3.2324138368666655E-2</v>
      </c>
      <c r="BB123" s="482">
        <f t="shared" si="117"/>
        <v>-2.0789520216719537E-2</v>
      </c>
      <c r="BC123" s="482">
        <f t="shared" si="117"/>
        <v>-7.8258408381099986E-3</v>
      </c>
      <c r="BD123" s="409">
        <f t="shared" si="117"/>
        <v>2.4611718178625175E-2</v>
      </c>
      <c r="BE123" s="409">
        <f t="shared" si="117"/>
        <v>-3.7427959367856145E-2</v>
      </c>
      <c r="BF123" s="409">
        <f t="shared" ref="BF123:BG123" si="120">IF(OR(BF20="NO",$AX20="NO"),"-",BF20/$AX20-1)</f>
        <v>-8.279517805861325E-2</v>
      </c>
      <c r="BG123" s="409">
        <f t="shared" si="120"/>
        <v>8.2057960719734702E-3</v>
      </c>
      <c r="BH123" s="443"/>
    </row>
    <row r="124" spans="20:64" ht="17.100000000000001" customHeight="1">
      <c r="U124" s="384"/>
      <c r="V124" s="314" t="s">
        <v>1078</v>
      </c>
      <c r="X124" s="384"/>
      <c r="Y124" s="314" t="s">
        <v>1079</v>
      </c>
      <c r="Z124" s="458"/>
      <c r="AA124" s="459"/>
      <c r="AB124" s="459"/>
      <c r="AC124" s="459"/>
      <c r="AD124" s="459"/>
      <c r="AE124" s="459"/>
      <c r="AF124" s="459"/>
      <c r="AG124" s="459"/>
      <c r="AH124" s="459"/>
      <c r="AI124" s="459"/>
      <c r="AJ124" s="459"/>
      <c r="AK124" s="459"/>
      <c r="AL124" s="459"/>
      <c r="AM124" s="459"/>
      <c r="AN124" s="459"/>
      <c r="AO124" s="459"/>
      <c r="AP124" s="459"/>
      <c r="AQ124" s="459"/>
      <c r="AR124" s="459"/>
      <c r="AS124" s="459"/>
      <c r="AT124" s="459"/>
      <c r="AU124" s="459"/>
      <c r="AV124" s="459"/>
      <c r="AW124" s="459"/>
      <c r="AX124" s="459"/>
      <c r="AY124" s="482">
        <f t="shared" si="117"/>
        <v>-3.4711260358339158E-2</v>
      </c>
      <c r="AZ124" s="482">
        <f t="shared" si="117"/>
        <v>3.2288757556636405E-2</v>
      </c>
      <c r="BA124" s="482">
        <f t="shared" si="117"/>
        <v>-0.12480366990491554</v>
      </c>
      <c r="BB124" s="482">
        <f t="shared" si="117"/>
        <v>-0.26916752439974823</v>
      </c>
      <c r="BC124" s="482">
        <f t="shared" si="117"/>
        <v>-0.21084832201996273</v>
      </c>
      <c r="BD124" s="409">
        <f t="shared" si="117"/>
        <v>-0.42018878447861119</v>
      </c>
      <c r="BE124" s="409">
        <f t="shared" si="117"/>
        <v>-0.33185203221707393</v>
      </c>
      <c r="BF124" s="409">
        <f t="shared" ref="BF124:BG124" si="121">IF(OR(BF21="NO",$AX21="NO"),"-",BF21/$AX21-1)</f>
        <v>-0.28486702111777495</v>
      </c>
      <c r="BG124" s="409">
        <f t="shared" si="121"/>
        <v>-0.3364858861115968</v>
      </c>
      <c r="BH124" s="443"/>
    </row>
    <row r="125" spans="20:64" ht="17.100000000000001" customHeight="1">
      <c r="U125" s="383"/>
      <c r="V125" s="314" t="s">
        <v>1077</v>
      </c>
      <c r="X125" s="384"/>
      <c r="Y125" s="314" t="s">
        <v>527</v>
      </c>
      <c r="Z125" s="481"/>
      <c r="AA125" s="461"/>
      <c r="AB125" s="461"/>
      <c r="AC125" s="461"/>
      <c r="AD125" s="461"/>
      <c r="AE125" s="461"/>
      <c r="AF125" s="461"/>
      <c r="AG125" s="461"/>
      <c r="AH125" s="461"/>
      <c r="AI125" s="461"/>
      <c r="AJ125" s="461"/>
      <c r="AK125" s="461"/>
      <c r="AL125" s="461"/>
      <c r="AM125" s="461"/>
      <c r="AN125" s="461"/>
      <c r="AO125" s="461"/>
      <c r="AP125" s="461"/>
      <c r="AQ125" s="461"/>
      <c r="AR125" s="461"/>
      <c r="AS125" s="461"/>
      <c r="AT125" s="461"/>
      <c r="AU125" s="461"/>
      <c r="AV125" s="461"/>
      <c r="AW125" s="461"/>
      <c r="AX125" s="461"/>
      <c r="AY125" s="482">
        <f t="shared" si="117"/>
        <v>-6.0410686698902039E-2</v>
      </c>
      <c r="AZ125" s="482">
        <f t="shared" si="117"/>
        <v>-0.1377462595012765</v>
      </c>
      <c r="BA125" s="482">
        <f t="shared" si="117"/>
        <v>0.66509718292010622</v>
      </c>
      <c r="BB125" s="482">
        <f t="shared" si="117"/>
        <v>0.55168933337414194</v>
      </c>
      <c r="BC125" s="482">
        <f t="shared" si="117"/>
        <v>1.7771942319959169</v>
      </c>
      <c r="BD125" s="409">
        <f t="shared" si="117"/>
        <v>2.7295678963336947</v>
      </c>
      <c r="BE125" s="409">
        <f t="shared" si="117"/>
        <v>3.2784568258560745</v>
      </c>
      <c r="BF125" s="409">
        <f t="shared" ref="BF125:BG125" si="122">IF(OR(BF22="NO",$AX22="NO"),"-",BF22/$AX22-1)</f>
        <v>4.0514224280722626</v>
      </c>
      <c r="BG125" s="409">
        <f t="shared" si="122"/>
        <v>4.1649766482662791</v>
      </c>
      <c r="BH125" s="443"/>
    </row>
    <row r="126" spans="20:64" ht="17.100000000000001" customHeight="1">
      <c r="U126" s="387"/>
      <c r="V126" s="314" t="s">
        <v>1080</v>
      </c>
      <c r="X126" s="388"/>
      <c r="Y126" s="314" t="s">
        <v>317</v>
      </c>
      <c r="Z126" s="458"/>
      <c r="AA126" s="459"/>
      <c r="AB126" s="459"/>
      <c r="AC126" s="459"/>
      <c r="AD126" s="459"/>
      <c r="AE126" s="459"/>
      <c r="AF126" s="459"/>
      <c r="AG126" s="459"/>
      <c r="AH126" s="459"/>
      <c r="AI126" s="459"/>
      <c r="AJ126" s="459"/>
      <c r="AK126" s="459"/>
      <c r="AL126" s="459"/>
      <c r="AM126" s="459"/>
      <c r="AN126" s="459"/>
      <c r="AO126" s="459"/>
      <c r="AP126" s="459"/>
      <c r="AQ126" s="459"/>
      <c r="AR126" s="459"/>
      <c r="AS126" s="459"/>
      <c r="AT126" s="459"/>
      <c r="AU126" s="459"/>
      <c r="AV126" s="459"/>
      <c r="AW126" s="459"/>
      <c r="AX126" s="459"/>
      <c r="AY126" s="482">
        <f t="shared" si="117"/>
        <v>-0.80067796610169484</v>
      </c>
      <c r="AZ126" s="408" t="str">
        <f t="shared" si="117"/>
        <v>-</v>
      </c>
      <c r="BA126" s="408" t="str">
        <f t="shared" si="117"/>
        <v>-</v>
      </c>
      <c r="BB126" s="408" t="str">
        <f t="shared" si="117"/>
        <v>-</v>
      </c>
      <c r="BC126" s="408" t="str">
        <f t="shared" si="117"/>
        <v>-</v>
      </c>
      <c r="BD126" s="408" t="str">
        <f t="shared" si="117"/>
        <v>-</v>
      </c>
      <c r="BE126" s="408" t="str">
        <f t="shared" si="117"/>
        <v>-</v>
      </c>
      <c r="BF126" s="408" t="str">
        <f t="shared" ref="BF126:BG126" si="123">IF(OR(BF23="NO",$AX23="NO"),"-",BF23/$AX23-1)</f>
        <v>-</v>
      </c>
      <c r="BG126" s="408" t="str">
        <f t="shared" si="123"/>
        <v>-</v>
      </c>
      <c r="BH126" s="443"/>
    </row>
    <row r="127" spans="20:64" ht="17.100000000000001" customHeight="1">
      <c r="U127" s="389" t="s">
        <v>601</v>
      </c>
      <c r="V127" s="390"/>
      <c r="X127" s="389" t="s">
        <v>601</v>
      </c>
      <c r="Y127" s="390"/>
      <c r="Z127" s="462"/>
      <c r="AA127" s="463"/>
      <c r="AB127" s="463"/>
      <c r="AC127" s="463"/>
      <c r="AD127" s="463"/>
      <c r="AE127" s="463"/>
      <c r="AF127" s="463"/>
      <c r="AG127" s="463"/>
      <c r="AH127" s="463"/>
      <c r="AI127" s="463"/>
      <c r="AJ127" s="463"/>
      <c r="AK127" s="463"/>
      <c r="AL127" s="463"/>
      <c r="AM127" s="463"/>
      <c r="AN127" s="463"/>
      <c r="AO127" s="463"/>
      <c r="AP127" s="463"/>
      <c r="AQ127" s="463"/>
      <c r="AR127" s="463"/>
      <c r="AS127" s="463"/>
      <c r="AT127" s="463"/>
      <c r="AU127" s="463"/>
      <c r="AV127" s="463"/>
      <c r="AW127" s="463"/>
      <c r="AX127" s="463"/>
      <c r="AY127" s="485">
        <f t="shared" ref="AY127:BE127" si="124">AY24/$AX24-1</f>
        <v>-2.467747521611896E-2</v>
      </c>
      <c r="AZ127" s="485">
        <f t="shared" si="124"/>
        <v>8.4762011043324481E-3</v>
      </c>
      <c r="BA127" s="485">
        <f t="shared" si="124"/>
        <v>2.6154743587988749E-2</v>
      </c>
      <c r="BB127" s="485">
        <f t="shared" si="124"/>
        <v>-9.404593930168792E-3</v>
      </c>
      <c r="BC127" s="485">
        <f t="shared" si="124"/>
        <v>-3.1455176254552852E-2</v>
      </c>
      <c r="BD127" s="486">
        <f t="shared" si="124"/>
        <v>-6.1323501794851909E-2</v>
      </c>
      <c r="BE127" s="486">
        <f t="shared" si="124"/>
        <v>-4.2506522793932411E-2</v>
      </c>
      <c r="BF127" s="486">
        <f t="shared" ref="BF127:BG127" si="125">BF24/$AX24-1</f>
        <v>-4.5932568765109094E-2</v>
      </c>
      <c r="BG127" s="486">
        <f t="shared" si="125"/>
        <v>-8.9497576496681774E-2</v>
      </c>
      <c r="BH127" s="443"/>
    </row>
    <row r="128" spans="20:64" ht="17.100000000000001" customHeight="1">
      <c r="U128" s="392"/>
      <c r="V128" s="314" t="s">
        <v>1081</v>
      </c>
      <c r="X128" s="389"/>
      <c r="Y128" s="314" t="s">
        <v>1082</v>
      </c>
      <c r="Z128" s="481"/>
      <c r="AA128" s="452"/>
      <c r="AB128" s="452"/>
      <c r="AC128" s="452"/>
      <c r="AD128" s="452"/>
      <c r="AE128" s="452"/>
      <c r="AF128" s="452"/>
      <c r="AG128" s="452"/>
      <c r="AH128" s="452"/>
      <c r="AI128" s="452"/>
      <c r="AJ128" s="452"/>
      <c r="AK128" s="452"/>
      <c r="AL128" s="452"/>
      <c r="AM128" s="452"/>
      <c r="AN128" s="452"/>
      <c r="AO128" s="452"/>
      <c r="AP128" s="452"/>
      <c r="AQ128" s="452"/>
      <c r="AR128" s="452"/>
      <c r="AS128" s="452"/>
      <c r="AT128" s="452"/>
      <c r="AU128" s="452"/>
      <c r="AV128" s="452"/>
      <c r="AW128" s="452"/>
      <c r="AX128" s="452"/>
      <c r="AY128" s="482">
        <f t="shared" ref="AY128:BE133" si="126">IF(OR(AY25="NO",$AX25="NO"),"-",AY25/$AX25-1)</f>
        <v>-1.7485771384054827E-3</v>
      </c>
      <c r="AZ128" s="482">
        <f t="shared" si="126"/>
        <v>-2.1628851704272201E-2</v>
      </c>
      <c r="BA128" s="482">
        <f t="shared" si="126"/>
        <v>-4.5659321717507195E-2</v>
      </c>
      <c r="BB128" s="482">
        <f t="shared" si="126"/>
        <v>-3.1349132118254186E-2</v>
      </c>
      <c r="BC128" s="482">
        <f t="shared" si="126"/>
        <v>-1.5203998461013057E-2</v>
      </c>
      <c r="BD128" s="409">
        <f t="shared" si="126"/>
        <v>-1.3166858327031461E-2</v>
      </c>
      <c r="BE128" s="409">
        <f t="shared" si="126"/>
        <v>-5.0921265662572157E-2</v>
      </c>
      <c r="BF128" s="409">
        <f t="shared" ref="BF128:BG128" si="127">IF(OR(BF25="NO",$AX25="NO"),"-",BF25/$AX25-1)</f>
        <v>-4.9319217112877567E-2</v>
      </c>
      <c r="BG128" s="409">
        <f t="shared" si="127"/>
        <v>-4.6268276490782578E-2</v>
      </c>
      <c r="BH128" s="443"/>
    </row>
    <row r="129" spans="2:64" ht="17.100000000000001" customHeight="1">
      <c r="U129" s="392"/>
      <c r="V129" s="314" t="s">
        <v>1083</v>
      </c>
      <c r="X129" s="389"/>
      <c r="Y129" s="314" t="s">
        <v>1084</v>
      </c>
      <c r="Z129" s="458"/>
      <c r="AA129" s="459"/>
      <c r="AB129" s="459"/>
      <c r="AC129" s="459"/>
      <c r="AD129" s="459"/>
      <c r="AE129" s="459"/>
      <c r="AF129" s="459"/>
      <c r="AG129" s="459"/>
      <c r="AH129" s="459"/>
      <c r="AI129" s="459"/>
      <c r="AJ129" s="459"/>
      <c r="AK129" s="459"/>
      <c r="AL129" s="459"/>
      <c r="AM129" s="459"/>
      <c r="AN129" s="459"/>
      <c r="AO129" s="459"/>
      <c r="AP129" s="459"/>
      <c r="AQ129" s="459"/>
      <c r="AR129" s="459"/>
      <c r="AS129" s="459"/>
      <c r="AT129" s="459"/>
      <c r="AU129" s="459"/>
      <c r="AV129" s="459"/>
      <c r="AW129" s="459"/>
      <c r="AX129" s="459"/>
      <c r="AY129" s="482">
        <f t="shared" si="126"/>
        <v>-6.4108197642737452E-2</v>
      </c>
      <c r="AZ129" s="482">
        <f t="shared" si="126"/>
        <v>-1.9094628348755083E-2</v>
      </c>
      <c r="BA129" s="482">
        <f t="shared" si="126"/>
        <v>-3.3684538037767831E-2</v>
      </c>
      <c r="BB129" s="482">
        <f t="shared" si="126"/>
        <v>-8.5925827569396152E-2</v>
      </c>
      <c r="BC129" s="482">
        <f t="shared" si="126"/>
        <v>-0.1565221647742987</v>
      </c>
      <c r="BD129" s="409">
        <f t="shared" si="126"/>
        <v>-0.15551364567137227</v>
      </c>
      <c r="BE129" s="409">
        <f t="shared" si="126"/>
        <v>-0.15766515309094975</v>
      </c>
      <c r="BF129" s="409">
        <f t="shared" ref="BF129:BG129" si="128">IF(OR(BF26="NO",$AX26="NO"),"-",BF26/$AX26-1)</f>
        <v>-0.11910610605569982</v>
      </c>
      <c r="BG129" s="409">
        <f t="shared" si="128"/>
        <v>-0.16889333243687232</v>
      </c>
      <c r="BH129" s="443"/>
    </row>
    <row r="130" spans="2:64" ht="17.100000000000001" customHeight="1">
      <c r="U130" s="392"/>
      <c r="V130" s="314" t="s">
        <v>1075</v>
      </c>
      <c r="X130" s="389"/>
      <c r="Y130" s="314" t="s">
        <v>1076</v>
      </c>
      <c r="Z130" s="458"/>
      <c r="AA130" s="459"/>
      <c r="AB130" s="459"/>
      <c r="AC130" s="459"/>
      <c r="AD130" s="459"/>
      <c r="AE130" s="459"/>
      <c r="AF130" s="459"/>
      <c r="AG130" s="459"/>
      <c r="AH130" s="459"/>
      <c r="AI130" s="459"/>
      <c r="AJ130" s="459"/>
      <c r="AK130" s="459"/>
      <c r="AL130" s="459"/>
      <c r="AM130" s="459"/>
      <c r="AN130" s="459"/>
      <c r="AO130" s="459"/>
      <c r="AP130" s="459"/>
      <c r="AQ130" s="459"/>
      <c r="AR130" s="459"/>
      <c r="AS130" s="459"/>
      <c r="AT130" s="459"/>
      <c r="AU130" s="459"/>
      <c r="AV130" s="459"/>
      <c r="AW130" s="459"/>
      <c r="AX130" s="459"/>
      <c r="AY130" s="482">
        <f t="shared" si="126"/>
        <v>0.14285714285714279</v>
      </c>
      <c r="AZ130" s="482">
        <f t="shared" si="126"/>
        <v>0.4285714285714286</v>
      </c>
      <c r="BA130" s="482">
        <f t="shared" si="126"/>
        <v>0.97142857142857153</v>
      </c>
      <c r="BB130" s="482">
        <f t="shared" si="126"/>
        <v>0.54285714285714315</v>
      </c>
      <c r="BC130" s="482">
        <f t="shared" si="126"/>
        <v>0.71428571428571419</v>
      </c>
      <c r="BD130" s="409">
        <f t="shared" si="126"/>
        <v>0.5714285714285714</v>
      </c>
      <c r="BE130" s="409">
        <f t="shared" si="126"/>
        <v>0.85714285714285721</v>
      </c>
      <c r="BF130" s="409">
        <f t="shared" ref="BF130:BG130" si="129">IF(OR(BF27="NO",$AX27="NO"),"-",BF27/$AX27-1)</f>
        <v>1</v>
      </c>
      <c r="BG130" s="409">
        <f t="shared" si="129"/>
        <v>0.71428571428571419</v>
      </c>
      <c r="BH130" s="443"/>
    </row>
    <row r="131" spans="2:64" ht="17.100000000000001" customHeight="1">
      <c r="U131" s="392"/>
      <c r="V131" s="314" t="s">
        <v>1069</v>
      </c>
      <c r="X131" s="389"/>
      <c r="Y131" s="314" t="s">
        <v>1089</v>
      </c>
      <c r="Z131" s="458"/>
      <c r="AA131" s="459"/>
      <c r="AB131" s="459"/>
      <c r="AC131" s="459"/>
      <c r="AD131" s="459"/>
      <c r="AE131" s="459"/>
      <c r="AF131" s="459"/>
      <c r="AG131" s="459"/>
      <c r="AH131" s="459"/>
      <c r="AI131" s="459"/>
      <c r="AJ131" s="459"/>
      <c r="AK131" s="459"/>
      <c r="AL131" s="459"/>
      <c r="AM131" s="459"/>
      <c r="AN131" s="459"/>
      <c r="AO131" s="459"/>
      <c r="AP131" s="459"/>
      <c r="AQ131" s="459"/>
      <c r="AR131" s="459"/>
      <c r="AS131" s="459"/>
      <c r="AT131" s="459"/>
      <c r="AU131" s="459"/>
      <c r="AV131" s="459"/>
      <c r="AW131" s="459"/>
      <c r="AX131" s="459"/>
      <c r="AY131" s="482">
        <f t="shared" si="126"/>
        <v>-6.9567888447592097E-2</v>
      </c>
      <c r="AZ131" s="482">
        <f t="shared" si="126"/>
        <v>2.1559005765865447E-3</v>
      </c>
      <c r="BA131" s="482">
        <f t="shared" si="126"/>
        <v>6.1165040705396523E-2</v>
      </c>
      <c r="BB131" s="482">
        <f t="shared" si="126"/>
        <v>0.10290037580989697</v>
      </c>
      <c r="BC131" s="482">
        <f t="shared" si="126"/>
        <v>-4.81817542895282E-2</v>
      </c>
      <c r="BD131" s="409">
        <f t="shared" si="126"/>
        <v>-0.11302108955374401</v>
      </c>
      <c r="BE131" s="409">
        <f t="shared" si="126"/>
        <v>-3.6217869493711419E-2</v>
      </c>
      <c r="BF131" s="409">
        <f t="shared" ref="BF131:BG131" si="130">IF(OR(BF28="NO",$AX28="NO"),"-",BF28/$AX28-1)</f>
        <v>-0.15650897813102238</v>
      </c>
      <c r="BG131" s="409">
        <f t="shared" si="130"/>
        <v>-0.15986846190952397</v>
      </c>
      <c r="BH131" s="443"/>
    </row>
    <row r="132" spans="2:64" ht="17.100000000000001" customHeight="1">
      <c r="U132" s="392"/>
      <c r="V132" s="314" t="s">
        <v>1070</v>
      </c>
      <c r="X132" s="392"/>
      <c r="Y132" s="314" t="s">
        <v>318</v>
      </c>
      <c r="Z132" s="458"/>
      <c r="AA132" s="459"/>
      <c r="AB132" s="459"/>
      <c r="AC132" s="459"/>
      <c r="AD132" s="459"/>
      <c r="AE132" s="459"/>
      <c r="AF132" s="459"/>
      <c r="AG132" s="459"/>
      <c r="AH132" s="459"/>
      <c r="AI132" s="459"/>
      <c r="AJ132" s="459"/>
      <c r="AK132" s="459"/>
      <c r="AL132" s="459"/>
      <c r="AM132" s="459"/>
      <c r="AN132" s="459"/>
      <c r="AO132" s="459"/>
      <c r="AP132" s="459"/>
      <c r="AQ132" s="459"/>
      <c r="AR132" s="459"/>
      <c r="AS132" s="459"/>
      <c r="AT132" s="459"/>
      <c r="AU132" s="459"/>
      <c r="AV132" s="459"/>
      <c r="AW132" s="459"/>
      <c r="AX132" s="459"/>
      <c r="AY132" s="482">
        <f t="shared" si="126"/>
        <v>0.12497538361093397</v>
      </c>
      <c r="AZ132" s="482">
        <f t="shared" si="126"/>
        <v>0.12605913297634497</v>
      </c>
      <c r="BA132" s="482">
        <f t="shared" si="126"/>
        <v>-7.7991209663797911E-2</v>
      </c>
      <c r="BB132" s="482">
        <f t="shared" si="126"/>
        <v>-4.2281194431899149E-2</v>
      </c>
      <c r="BC132" s="482">
        <f t="shared" si="126"/>
        <v>-1.7263488754266088E-2</v>
      </c>
      <c r="BD132" s="409">
        <f t="shared" si="126"/>
        <v>-0.13360635476161298</v>
      </c>
      <c r="BE132" s="409">
        <f t="shared" si="126"/>
        <v>-0.18289852635119308</v>
      </c>
      <c r="BF132" s="409">
        <f t="shared" ref="BF132:BG132" si="131">IF(OR(BF29="NO",$AX29="NO"),"-",BF29/$AX29-1)</f>
        <v>-0.24253770022638588</v>
      </c>
      <c r="BG132" s="409">
        <f t="shared" si="131"/>
        <v>-0.2912292198909574</v>
      </c>
      <c r="BH132" s="443"/>
    </row>
    <row r="133" spans="2:64" ht="17.100000000000001" customHeight="1">
      <c r="U133" s="393"/>
      <c r="V133" s="314" t="s">
        <v>1087</v>
      </c>
      <c r="X133" s="393"/>
      <c r="Y133" s="314" t="s">
        <v>602</v>
      </c>
      <c r="Z133" s="458"/>
      <c r="AA133" s="459"/>
      <c r="AB133" s="459"/>
      <c r="AC133" s="459"/>
      <c r="AD133" s="459"/>
      <c r="AE133" s="459"/>
      <c r="AF133" s="459"/>
      <c r="AG133" s="459"/>
      <c r="AH133" s="459"/>
      <c r="AI133" s="459"/>
      <c r="AJ133" s="459"/>
      <c r="AK133" s="459"/>
      <c r="AL133" s="459"/>
      <c r="AM133" s="459"/>
      <c r="AN133" s="459"/>
      <c r="AO133" s="459"/>
      <c r="AP133" s="459"/>
      <c r="AQ133" s="459"/>
      <c r="AR133" s="459"/>
      <c r="AS133" s="459"/>
      <c r="AT133" s="459"/>
      <c r="AU133" s="459"/>
      <c r="AV133" s="459"/>
      <c r="AW133" s="459"/>
      <c r="AX133" s="459"/>
      <c r="AY133" s="482">
        <f t="shared" si="126"/>
        <v>-0.33660933660933634</v>
      </c>
      <c r="AZ133" s="482">
        <f t="shared" si="126"/>
        <v>-0.43488943488943499</v>
      </c>
      <c r="BA133" s="482">
        <f t="shared" si="126"/>
        <v>-0.45945945945945921</v>
      </c>
      <c r="BB133" s="482">
        <f t="shared" si="126"/>
        <v>-0.56142506962619176</v>
      </c>
      <c r="BC133" s="482">
        <f t="shared" si="126"/>
        <v>-0.50909091008676044</v>
      </c>
      <c r="BD133" s="409">
        <f t="shared" si="126"/>
        <v>-0.56732186550590269</v>
      </c>
      <c r="BE133" s="409">
        <f t="shared" si="126"/>
        <v>-0.43931203802329011</v>
      </c>
      <c r="BF133" s="409">
        <f t="shared" ref="BF133:BG133" si="132">IF(OR(BF30="NO",$AX30="NO"),"-",BF30/$AX30-1)</f>
        <v>-0.50835380835380828</v>
      </c>
      <c r="BG133" s="409">
        <f t="shared" si="132"/>
        <v>-0.64727272727272733</v>
      </c>
      <c r="BH133" s="443"/>
    </row>
    <row r="134" spans="2:64" ht="17.100000000000001" customHeight="1">
      <c r="U134" s="394" t="s">
        <v>603</v>
      </c>
      <c r="V134" s="395"/>
      <c r="X134" s="394" t="s">
        <v>603</v>
      </c>
      <c r="Y134" s="395"/>
      <c r="Z134" s="465"/>
      <c r="AA134" s="466"/>
      <c r="AB134" s="466"/>
      <c r="AC134" s="466"/>
      <c r="AD134" s="466"/>
      <c r="AE134" s="466"/>
      <c r="AF134" s="466"/>
      <c r="AG134" s="466"/>
      <c r="AH134" s="466"/>
      <c r="AI134" s="466"/>
      <c r="AJ134" s="466"/>
      <c r="AK134" s="466"/>
      <c r="AL134" s="466"/>
      <c r="AM134" s="466"/>
      <c r="AN134" s="466"/>
      <c r="AO134" s="466"/>
      <c r="AP134" s="466"/>
      <c r="AQ134" s="466"/>
      <c r="AR134" s="466"/>
      <c r="AS134" s="466"/>
      <c r="AT134" s="466"/>
      <c r="AU134" s="466"/>
      <c r="AV134" s="466"/>
      <c r="AW134" s="466"/>
      <c r="AX134" s="466"/>
      <c r="AY134" s="487">
        <f t="shared" ref="AY134:BE134" si="133">AY31/$AX31-1</f>
        <v>-0.30744373317097806</v>
      </c>
      <c r="AZ134" s="487">
        <f t="shared" si="133"/>
        <v>-0.65137399727128842</v>
      </c>
      <c r="BA134" s="487">
        <f t="shared" si="133"/>
        <v>-0.61341932518225795</v>
      </c>
      <c r="BB134" s="487">
        <f t="shared" si="133"/>
        <v>-0.72954187746311083</v>
      </c>
      <c r="BC134" s="487">
        <f t="shared" si="133"/>
        <v>-0.81648324827605978</v>
      </c>
      <c r="BD134" s="488">
        <f t="shared" si="133"/>
        <v>-0.82926637213925347</v>
      </c>
      <c r="BE134" s="488">
        <f t="shared" si="133"/>
        <v>-0.8053622052064846</v>
      </c>
      <c r="BF134" s="488">
        <f t="shared" ref="BF134:BG134" si="134">BF31/$AX31-1</f>
        <v>-0.77961209245072527</v>
      </c>
      <c r="BG134" s="488">
        <f t="shared" si="134"/>
        <v>-0.77643666417438673</v>
      </c>
      <c r="BH134" s="443"/>
    </row>
    <row r="135" spans="2:64" ht="17.100000000000001" customHeight="1">
      <c r="U135" s="394"/>
      <c r="V135" s="374" t="s">
        <v>1069</v>
      </c>
      <c r="X135" s="394"/>
      <c r="Y135" s="374" t="s">
        <v>1089</v>
      </c>
      <c r="Z135" s="481"/>
      <c r="AA135" s="452"/>
      <c r="AB135" s="452"/>
      <c r="AC135" s="452"/>
      <c r="AD135" s="452"/>
      <c r="AE135" s="452"/>
      <c r="AF135" s="452"/>
      <c r="AG135" s="452"/>
      <c r="AH135" s="452"/>
      <c r="AI135" s="452"/>
      <c r="AJ135" s="452"/>
      <c r="AK135" s="452"/>
      <c r="AL135" s="452"/>
      <c r="AM135" s="452"/>
      <c r="AN135" s="452"/>
      <c r="AO135" s="452"/>
      <c r="AP135" s="452"/>
      <c r="AQ135" s="452"/>
      <c r="AR135" s="452"/>
      <c r="AS135" s="452"/>
      <c r="AT135" s="452"/>
      <c r="AU135" s="452"/>
      <c r="AV135" s="452"/>
      <c r="AW135" s="452"/>
      <c r="AX135" s="452"/>
      <c r="AY135" s="482">
        <f t="shared" ref="AY135:BE137" si="135">IF(OR(AY32="NO",$AX32="NO"),"-",AY32/$AX32-1)</f>
        <v>0.22612215544048331</v>
      </c>
      <c r="AZ135" s="482">
        <f t="shared" si="135"/>
        <v>0.34422167385182845</v>
      </c>
      <c r="BA135" s="482">
        <f t="shared" si="135"/>
        <v>0.70606176393450015</v>
      </c>
      <c r="BB135" s="482">
        <f t="shared" si="135"/>
        <v>0.79323865774363367</v>
      </c>
      <c r="BC135" s="482">
        <f t="shared" si="135"/>
        <v>1.1668826185102295</v>
      </c>
      <c r="BD135" s="409">
        <f t="shared" si="135"/>
        <v>1.373790038011967</v>
      </c>
      <c r="BE135" s="409">
        <f t="shared" si="135"/>
        <v>1.7981448533429161</v>
      </c>
      <c r="BF135" s="409">
        <f t="shared" ref="BF135:BG135" si="136">IF(OR(BF32="NO",$AX32="NO"),"-",BF32/$AX32-1)</f>
        <v>2.1261322497645625</v>
      </c>
      <c r="BG135" s="409">
        <f t="shared" si="136"/>
        <v>2.2513732240393125</v>
      </c>
      <c r="BH135" s="443"/>
    </row>
    <row r="136" spans="2:64" ht="17.100000000000001" customHeight="1">
      <c r="U136" s="394"/>
      <c r="V136" s="374" t="s">
        <v>1088</v>
      </c>
      <c r="X136" s="394"/>
      <c r="Y136" s="374" t="s">
        <v>604</v>
      </c>
      <c r="Z136" s="481"/>
      <c r="AA136" s="452"/>
      <c r="AB136" s="452"/>
      <c r="AC136" s="452"/>
      <c r="AD136" s="452"/>
      <c r="AE136" s="452"/>
      <c r="AF136" s="452"/>
      <c r="AG136" s="452"/>
      <c r="AH136" s="452"/>
      <c r="AI136" s="452"/>
      <c r="AJ136" s="452"/>
      <c r="AK136" s="452"/>
      <c r="AL136" s="452"/>
      <c r="AM136" s="452"/>
      <c r="AN136" s="452"/>
      <c r="AO136" s="452"/>
      <c r="AP136" s="452"/>
      <c r="AQ136" s="452"/>
      <c r="AR136" s="452"/>
      <c r="AS136" s="452"/>
      <c r="AT136" s="452"/>
      <c r="AU136" s="452"/>
      <c r="AV136" s="452"/>
      <c r="AW136" s="452"/>
      <c r="AX136" s="452"/>
      <c r="AY136" s="482">
        <f t="shared" si="135"/>
        <v>-0.35086342592592579</v>
      </c>
      <c r="AZ136" s="482">
        <f t="shared" si="135"/>
        <v>-0.72800925925925908</v>
      </c>
      <c r="BA136" s="482">
        <f t="shared" si="135"/>
        <v>-0.70949073632558179</v>
      </c>
      <c r="BB136" s="482">
        <f t="shared" si="135"/>
        <v>-0.84247684892680907</v>
      </c>
      <c r="BC136" s="482">
        <f t="shared" si="135"/>
        <v>-0.9609953706601152</v>
      </c>
      <c r="BD136" s="409">
        <f t="shared" si="135"/>
        <v>-0.98703703732678183</v>
      </c>
      <c r="BE136" s="409">
        <f t="shared" si="135"/>
        <v>-0.98983252327889204</v>
      </c>
      <c r="BF136" s="409">
        <f t="shared" ref="BF136:BG136" si="137">IF(OR(BF33="NO",$AX33="NO"),"-",BF33/$AX33-1)</f>
        <v>-0.9839282407407407</v>
      </c>
      <c r="BG136" s="409">
        <f t="shared" si="137"/>
        <v>-0.98622685185185188</v>
      </c>
      <c r="BH136" s="443"/>
    </row>
    <row r="137" spans="2:64" ht="17.100000000000001" customHeight="1" thickBot="1">
      <c r="U137" s="394"/>
      <c r="V137" s="398" t="s">
        <v>1070</v>
      </c>
      <c r="X137" s="394"/>
      <c r="Y137" s="398" t="s">
        <v>318</v>
      </c>
      <c r="Z137" s="489"/>
      <c r="AA137" s="472"/>
      <c r="AB137" s="472"/>
      <c r="AC137" s="472"/>
      <c r="AD137" s="472"/>
      <c r="AE137" s="472"/>
      <c r="AF137" s="472"/>
      <c r="AG137" s="472"/>
      <c r="AH137" s="472"/>
      <c r="AI137" s="472"/>
      <c r="AJ137" s="472"/>
      <c r="AK137" s="472"/>
      <c r="AL137" s="472"/>
      <c r="AM137" s="472"/>
      <c r="AN137" s="472"/>
      <c r="AO137" s="472"/>
      <c r="AP137" s="472"/>
      <c r="AQ137" s="472"/>
      <c r="AR137" s="472"/>
      <c r="AS137" s="472"/>
      <c r="AT137" s="472"/>
      <c r="AU137" s="472"/>
      <c r="AV137" s="472"/>
      <c r="AW137" s="472"/>
      <c r="AX137" s="472"/>
      <c r="AY137" s="490">
        <f t="shared" si="135"/>
        <v>0.22485927846622533</v>
      </c>
      <c r="AZ137" s="490">
        <f t="shared" si="135"/>
        <v>3.7244402442681013E-2</v>
      </c>
      <c r="BA137" s="490">
        <f t="shared" si="135"/>
        <v>-8.2685324485161193E-2</v>
      </c>
      <c r="BB137" s="490">
        <f t="shared" si="135"/>
        <v>2.62360911543007E-2</v>
      </c>
      <c r="BC137" s="490">
        <f t="shared" si="135"/>
        <v>-1.1538029810561179E-2</v>
      </c>
      <c r="BD137" s="491">
        <f t="shared" si="135"/>
        <v>-0.12619677242126182</v>
      </c>
      <c r="BE137" s="491">
        <f t="shared" si="135"/>
        <v>-0.11200227539316765</v>
      </c>
      <c r="BF137" s="491">
        <f t="shared" ref="BF137:BG137" si="138">IF(OR(BF34="NO",$AX34="NO"),"-",BF34/$AX34-1)</f>
        <v>-0.11481699928942801</v>
      </c>
      <c r="BG137" s="491">
        <f t="shared" si="138"/>
        <v>-0.29979939355429075</v>
      </c>
      <c r="BH137" s="443"/>
    </row>
    <row r="138" spans="2:64" ht="17.100000000000001" customHeight="1" thickTop="1">
      <c r="B138" s="28" t="s">
        <v>17</v>
      </c>
      <c r="U138" s="27" t="s">
        <v>25</v>
      </c>
      <c r="V138" s="401"/>
      <c r="X138" s="27" t="s">
        <v>322</v>
      </c>
      <c r="Y138" s="401"/>
      <c r="Z138" s="475"/>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92">
        <f t="shared" ref="AY138:BE138" si="139">AY35/$AX35-1</f>
        <v>8.253351878464632E-2</v>
      </c>
      <c r="AZ138" s="492">
        <f t="shared" si="139"/>
        <v>0.15757696624828754</v>
      </c>
      <c r="BA138" s="492">
        <f t="shared" si="139"/>
        <v>0.22539445822324433</v>
      </c>
      <c r="BB138" s="492">
        <f t="shared" si="139"/>
        <v>0.26106056761118168</v>
      </c>
      <c r="BC138" s="492">
        <f t="shared" si="139"/>
        <v>0.29358236816861583</v>
      </c>
      <c r="BD138" s="493">
        <f t="shared" si="139"/>
        <v>0.34731823600806888</v>
      </c>
      <c r="BE138" s="493">
        <f t="shared" si="139"/>
        <v>0.39614516754723228</v>
      </c>
      <c r="BF138" s="493">
        <f t="shared" ref="BF138:BG138" si="140">BF35/$AX35-1</f>
        <v>0.40889398151579481</v>
      </c>
      <c r="BG138" s="493">
        <f t="shared" si="140"/>
        <v>0.38970451209648194</v>
      </c>
      <c r="BH138" s="443"/>
      <c r="BJ138" s="368"/>
      <c r="BK138" s="368"/>
      <c r="BL138" s="368"/>
    </row>
    <row r="139" spans="2:64" s="32" customFormat="1" ht="17.100000000000001" customHeight="1">
      <c r="X139" s="28"/>
      <c r="Y139" s="28"/>
      <c r="Z139" s="407"/>
      <c r="AA139" s="407"/>
      <c r="AB139" s="407"/>
      <c r="AC139" s="407"/>
      <c r="AD139" s="407"/>
      <c r="AE139" s="407"/>
      <c r="AF139" s="407"/>
      <c r="AG139" s="407"/>
      <c r="AH139" s="407"/>
      <c r="AI139" s="407"/>
      <c r="AJ139" s="407"/>
      <c r="AK139" s="407"/>
      <c r="AL139" s="407"/>
      <c r="AM139" s="407"/>
      <c r="AN139" s="407"/>
      <c r="AO139" s="407"/>
      <c r="AP139" s="407"/>
      <c r="AQ139" s="407"/>
      <c r="AR139" s="407"/>
      <c r="AS139" s="407"/>
      <c r="AT139" s="407"/>
      <c r="AU139" s="407"/>
      <c r="AV139" s="407"/>
      <c r="AW139" s="407"/>
      <c r="AX139" s="407"/>
      <c r="AY139" s="407"/>
      <c r="AZ139" s="407"/>
      <c r="BA139" s="407"/>
      <c r="BB139" s="407"/>
      <c r="BC139" s="407"/>
      <c r="BD139" s="407"/>
      <c r="BE139" s="407"/>
      <c r="BF139" s="407"/>
      <c r="BG139" s="407"/>
      <c r="BH139" s="407"/>
      <c r="BJ139" s="402"/>
      <c r="BK139" s="402"/>
      <c r="BL139" s="402"/>
    </row>
  </sheetData>
  <mergeCells count="2">
    <mergeCell ref="U1:V1"/>
    <mergeCell ref="X1:Y1"/>
  </mergeCells>
  <phoneticPr fontId="10"/>
  <pageMargins left="0.78740157480314965" right="0.78740157480314965" top="0.98425196850393704" bottom="0.98425196850393704" header="0.51181102362204722" footer="0.51181102362204722"/>
  <pageSetup paperSize="9" scale="18" orientation="landscape" r:id="rId1"/>
  <headerFooter alignWithMargins="0"/>
  <colBreaks count="2" manualBreakCount="2">
    <brk id="31" max="138" man="1"/>
    <brk id="47" max="138" man="1"/>
  </colBreaks>
  <ignoredErrors>
    <ignoredError sqref="AY120:BE120 AY127:BE127 AY134:BE134 AB86:BE86 AB100:BG100 AB93:AT93 AU93:BG93 BF120:BG120 BF127:BG127 BF134:BG134"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339A-9E2A-497F-973F-95ABD6F767AA}">
  <sheetPr>
    <pageSetUpPr fitToPage="1"/>
  </sheetPr>
  <dimension ref="A1:CG35"/>
  <sheetViews>
    <sheetView zoomScaleNormal="100" workbookViewId="0">
      <pane xSplit="21" ySplit="4" topLeftCell="V5" activePane="bottomRight" state="frozen"/>
      <selection pane="topRight" activeCell="V1" sqref="V1"/>
      <selection pane="bottomLeft" activeCell="A5" sqref="A5"/>
      <selection pane="bottomRight" activeCell="V5" sqref="V5"/>
    </sheetView>
  </sheetViews>
  <sheetFormatPr defaultColWidth="9" defaultRowHeight="13.8"/>
  <cols>
    <col min="1" max="1" width="1.6640625" style="286" customWidth="1"/>
    <col min="2" max="17" width="1.6640625" style="287" hidden="1" customWidth="1"/>
    <col min="18" max="19" width="2.109375" style="287" customWidth="1"/>
    <col min="20" max="20" width="38.44140625" style="287" customWidth="1"/>
    <col min="21" max="21" width="15.109375" style="287" customWidth="1"/>
    <col min="22" max="22" width="1.6640625" style="318" customWidth="1"/>
    <col min="23" max="24" width="2.109375" style="287" customWidth="1"/>
    <col min="25" max="25" width="36.77734375" style="318" customWidth="1"/>
    <col min="26" max="26" width="15.109375" style="287" customWidth="1"/>
    <col min="27" max="59" width="7.33203125" style="287" customWidth="1"/>
    <col min="60" max="60" width="9" style="287"/>
    <col min="61" max="61" width="9" style="287" customWidth="1"/>
    <col min="62" max="16384" width="9" style="287"/>
  </cols>
  <sheetData>
    <row r="1" spans="1:85" ht="41.25" customHeight="1">
      <c r="R1" s="337" t="s">
        <v>998</v>
      </c>
      <c r="W1" s="337" t="s">
        <v>419</v>
      </c>
      <c r="Y1" s="287"/>
    </row>
    <row r="2" spans="1:85" ht="15.6">
      <c r="R2" s="35" t="str">
        <f>'0.Contents'!$C$2</f>
        <v>＜確報値＞</v>
      </c>
      <c r="U2" s="35"/>
      <c r="W2" s="36" t="str">
        <f>'0.Contents'!$E$2</f>
        <v>&lt;Final Figures&gt;</v>
      </c>
      <c r="Y2" s="287"/>
    </row>
    <row r="3" spans="1:85" s="28" customFormat="1" ht="18.75" customHeight="1" thickBot="1">
      <c r="A3" s="32"/>
      <c r="R3" s="28" t="s">
        <v>71</v>
      </c>
      <c r="U3" s="318"/>
      <c r="V3" s="318"/>
      <c r="W3" s="28" t="s">
        <v>702</v>
      </c>
      <c r="BL3" s="32"/>
    </row>
    <row r="4" spans="1:85" s="28" customFormat="1" ht="14.4" thickBot="1">
      <c r="A4" s="32"/>
      <c r="R4" s="1954"/>
      <c r="S4" s="1955"/>
      <c r="T4" s="1956"/>
      <c r="U4" s="1567" t="s">
        <v>69</v>
      </c>
      <c r="W4" s="1954"/>
      <c r="X4" s="1955"/>
      <c r="Y4" s="1956"/>
      <c r="Z4" s="1648" t="s">
        <v>287</v>
      </c>
      <c r="AA4" s="1662">
        <v>1990</v>
      </c>
      <c r="AB4" s="1566">
        <f t="shared" ref="AB4:AT4" si="0">AA4+1</f>
        <v>1991</v>
      </c>
      <c r="AC4" s="1566">
        <f t="shared" si="0"/>
        <v>1992</v>
      </c>
      <c r="AD4" s="1566">
        <f t="shared" si="0"/>
        <v>1993</v>
      </c>
      <c r="AE4" s="1566">
        <f t="shared" si="0"/>
        <v>1994</v>
      </c>
      <c r="AF4" s="1566">
        <f t="shared" si="0"/>
        <v>1995</v>
      </c>
      <c r="AG4" s="1566">
        <f t="shared" si="0"/>
        <v>1996</v>
      </c>
      <c r="AH4" s="1566">
        <f t="shared" si="0"/>
        <v>1997</v>
      </c>
      <c r="AI4" s="1566">
        <f t="shared" si="0"/>
        <v>1998</v>
      </c>
      <c r="AJ4" s="1566">
        <f t="shared" si="0"/>
        <v>1999</v>
      </c>
      <c r="AK4" s="1566">
        <f t="shared" si="0"/>
        <v>2000</v>
      </c>
      <c r="AL4" s="1566">
        <f t="shared" si="0"/>
        <v>2001</v>
      </c>
      <c r="AM4" s="1566">
        <f t="shared" si="0"/>
        <v>2002</v>
      </c>
      <c r="AN4" s="1566">
        <f t="shared" si="0"/>
        <v>2003</v>
      </c>
      <c r="AO4" s="1566">
        <f t="shared" si="0"/>
        <v>2004</v>
      </c>
      <c r="AP4" s="1566">
        <f t="shared" si="0"/>
        <v>2005</v>
      </c>
      <c r="AQ4" s="1566">
        <f t="shared" si="0"/>
        <v>2006</v>
      </c>
      <c r="AR4" s="1566">
        <f t="shared" si="0"/>
        <v>2007</v>
      </c>
      <c r="AS4" s="1566">
        <f t="shared" si="0"/>
        <v>2008</v>
      </c>
      <c r="AT4" s="1566">
        <f t="shared" si="0"/>
        <v>2009</v>
      </c>
      <c r="AU4" s="1566">
        <f>AT4+1</f>
        <v>2010</v>
      </c>
      <c r="AV4" s="1566">
        <f>AU4+1</f>
        <v>2011</v>
      </c>
      <c r="AW4" s="1566">
        <f>AV4+1</f>
        <v>2012</v>
      </c>
      <c r="AX4" s="1566">
        <f>AW4+1</f>
        <v>2013</v>
      </c>
      <c r="AY4" s="1566">
        <f t="shared" ref="AY4:BG4" si="1">AX4+1</f>
        <v>2014</v>
      </c>
      <c r="AZ4" s="1566">
        <f t="shared" si="1"/>
        <v>2015</v>
      </c>
      <c r="BA4" s="1566">
        <f t="shared" si="1"/>
        <v>2016</v>
      </c>
      <c r="BB4" s="1566">
        <f t="shared" si="1"/>
        <v>2017</v>
      </c>
      <c r="BC4" s="1566">
        <f t="shared" si="1"/>
        <v>2018</v>
      </c>
      <c r="BD4" s="1566">
        <f t="shared" si="1"/>
        <v>2019</v>
      </c>
      <c r="BE4" s="1566">
        <f t="shared" si="1"/>
        <v>2020</v>
      </c>
      <c r="BF4" s="1566">
        <f t="shared" si="1"/>
        <v>2021</v>
      </c>
      <c r="BG4" s="1567">
        <f t="shared" si="1"/>
        <v>2022</v>
      </c>
      <c r="BH4" s="32"/>
      <c r="BI4" s="32"/>
      <c r="BJ4" s="32"/>
      <c r="BK4" s="32"/>
      <c r="BL4" s="32"/>
      <c r="BN4" s="32"/>
      <c r="BO4" s="32"/>
      <c r="BP4" s="32"/>
      <c r="BQ4" s="32"/>
      <c r="BR4" s="32"/>
      <c r="BS4" s="32"/>
      <c r="BT4" s="32"/>
      <c r="BU4" s="32"/>
      <c r="BV4" s="32"/>
      <c r="BW4" s="32"/>
      <c r="BX4" s="32"/>
      <c r="BY4" s="32"/>
      <c r="BZ4" s="32"/>
      <c r="CA4" s="32"/>
      <c r="CB4" s="32"/>
      <c r="CC4" s="32"/>
      <c r="CD4" s="32"/>
      <c r="CE4" s="32"/>
      <c r="CF4" s="32"/>
      <c r="CG4" s="32"/>
    </row>
    <row r="5" spans="1:85" s="32" customFormat="1" ht="15.75" customHeight="1">
      <c r="R5" s="1642" t="s">
        <v>546</v>
      </c>
      <c r="T5" s="349"/>
      <c r="U5" s="1643" t="s">
        <v>685</v>
      </c>
      <c r="W5" s="1642" t="s">
        <v>547</v>
      </c>
      <c r="X5" s="1646"/>
      <c r="Y5" s="1647"/>
      <c r="Z5" s="1643" t="s">
        <v>686</v>
      </c>
      <c r="AA5" s="1659">
        <f>'1.Summary'!AA15</f>
        <v>1274.9205244517159</v>
      </c>
      <c r="AB5" s="1660">
        <f>'1.Summary'!AB15</f>
        <v>1288.9340512840988</v>
      </c>
      <c r="AC5" s="1660">
        <f>'1.Summary'!AC15</f>
        <v>1300.4471949992064</v>
      </c>
      <c r="AD5" s="1660">
        <f>'1.Summary'!AD15</f>
        <v>1295.6750103664615</v>
      </c>
      <c r="AE5" s="1660">
        <f>'1.Summary'!AE15</f>
        <v>1355.8835835052544</v>
      </c>
      <c r="AF5" s="1660">
        <f>'1.Summary'!AF15</f>
        <v>1376.105665554338</v>
      </c>
      <c r="AG5" s="1660">
        <f>'1.Summary'!AG15</f>
        <v>1388.7798539666517</v>
      </c>
      <c r="AH5" s="1660">
        <f>'1.Summary'!AH15</f>
        <v>1380.4591701575864</v>
      </c>
      <c r="AI5" s="1660">
        <f>'1.Summary'!AI15</f>
        <v>1331.9999703542057</v>
      </c>
      <c r="AJ5" s="1660">
        <f>'1.Summary'!AJ15</f>
        <v>1355.944684274675</v>
      </c>
      <c r="AK5" s="1660">
        <f>'1.Summary'!AK15</f>
        <v>1375.5808271830545</v>
      </c>
      <c r="AL5" s="1660">
        <f>'1.Summary'!AL15</f>
        <v>1350.1652814498352</v>
      </c>
      <c r="AM5" s="1660">
        <f>'1.Summary'!AM15</f>
        <v>1374.5686253984109</v>
      </c>
      <c r="AN5" s="1660">
        <f>'1.Summary'!AN15</f>
        <v>1381.6155911529281</v>
      </c>
      <c r="AO5" s="1660">
        <f>'1.Summary'!AO15</f>
        <v>1373.7314325351738</v>
      </c>
      <c r="AP5" s="1660">
        <f>'1.Summary'!AP15</f>
        <v>1381.2823397475354</v>
      </c>
      <c r="AQ5" s="1660">
        <f>'1.Summary'!AQ15</f>
        <v>1359.6317760193319</v>
      </c>
      <c r="AR5" s="1660">
        <f>'1.Summary'!AR15</f>
        <v>1394.831281198248</v>
      </c>
      <c r="AS5" s="1660">
        <f>'1.Summary'!AS15</f>
        <v>1321.6182384961451</v>
      </c>
      <c r="AT5" s="1660">
        <f>'1.Summary'!AT15</f>
        <v>1249.4615387527917</v>
      </c>
      <c r="AU5" s="1660">
        <f>'1.Summary'!AU15</f>
        <v>1302.6396804117358</v>
      </c>
      <c r="AV5" s="1660">
        <f>'1.Summary'!AV15</f>
        <v>1353.0545373563987</v>
      </c>
      <c r="AW5" s="1660">
        <f>'1.Summary'!AW15</f>
        <v>1395.6106496018072</v>
      </c>
      <c r="AX5" s="1660">
        <f>'1.Summary'!AX15</f>
        <v>1407.337900375981</v>
      </c>
      <c r="AY5" s="1660">
        <f>'1.Summary'!AY15</f>
        <v>1357.7745427732639</v>
      </c>
      <c r="AZ5" s="1660">
        <f>'1.Summary'!AZ15</f>
        <v>1319.2715916814798</v>
      </c>
      <c r="BA5" s="1660">
        <f>'1.Summary'!BA15</f>
        <v>1301.2355357932659</v>
      </c>
      <c r="BB5" s="1660">
        <f>'1.Summary'!BB15</f>
        <v>1286.9092947637007</v>
      </c>
      <c r="BC5" s="1660">
        <f>'1.Summary'!BC15</f>
        <v>1242.0726297500823</v>
      </c>
      <c r="BD5" s="1660">
        <f>'1.Summary'!BD15</f>
        <v>1206.2301120642962</v>
      </c>
      <c r="BE5" s="1660">
        <f>'1.Summary'!BE15</f>
        <v>1142.3441201642863</v>
      </c>
      <c r="BF5" s="1660">
        <f>'1.Summary'!BF15</f>
        <v>1164.039664070935</v>
      </c>
      <c r="BG5" s="1661">
        <f>'1.Summary'!BG15</f>
        <v>1135.4583271293309</v>
      </c>
    </row>
    <row r="6" spans="1:85" s="32" customFormat="1" ht="15.75" customHeight="1">
      <c r="R6" s="1635"/>
      <c r="S6" s="295" t="s">
        <v>687</v>
      </c>
      <c r="T6" s="297"/>
      <c r="U6" s="1634" t="s">
        <v>688</v>
      </c>
      <c r="W6" s="1635"/>
      <c r="X6" s="295" t="s">
        <v>689</v>
      </c>
      <c r="Y6" s="299"/>
      <c r="Z6" s="1634" t="s">
        <v>688</v>
      </c>
      <c r="AA6" s="1650">
        <f>'1.Summary'!AA5</f>
        <v>1162.8635535451144</v>
      </c>
      <c r="AB6" s="300">
        <f>'1.Summary'!AB5</f>
        <v>1174.3817123911344</v>
      </c>
      <c r="AC6" s="300">
        <f>'1.Summary'!AC5</f>
        <v>1183.886181934432</v>
      </c>
      <c r="AD6" s="300">
        <f>'1.Summary'!AD5</f>
        <v>1176.6633435552017</v>
      </c>
      <c r="AE6" s="300">
        <f>'1.Summary'!AE5</f>
        <v>1231.6786615931549</v>
      </c>
      <c r="AF6" s="300">
        <f>'1.Summary'!AF5</f>
        <v>1243.9190681113812</v>
      </c>
      <c r="AG6" s="300">
        <f>'1.Summary'!AG5</f>
        <v>1256.4651473704346</v>
      </c>
      <c r="AH6" s="300">
        <f>'1.Summary'!AH5</f>
        <v>1249.0058232648578</v>
      </c>
      <c r="AI6" s="300">
        <f>'1.Summary'!AI5</f>
        <v>1208.7787561069952</v>
      </c>
      <c r="AJ6" s="300">
        <f>'1.Summary'!AJ5</f>
        <v>1245.4046238596511</v>
      </c>
      <c r="AK6" s="300">
        <f>'1.Summary'!AK5</f>
        <v>1268.193085807033</v>
      </c>
      <c r="AL6" s="300">
        <f>'1.Summary'!AL5</f>
        <v>1253.1586766645182</v>
      </c>
      <c r="AM6" s="300">
        <f>'1.Summary'!AM5</f>
        <v>1282.5431776637167</v>
      </c>
      <c r="AN6" s="300">
        <f>'1.Summary'!AN5</f>
        <v>1290.9038068442221</v>
      </c>
      <c r="AO6" s="300">
        <f>'1.Summary'!AO5</f>
        <v>1286.218223803043</v>
      </c>
      <c r="AP6" s="300">
        <f>'1.Summary'!AP5</f>
        <v>1293.5842614526675</v>
      </c>
      <c r="AQ6" s="300">
        <f>'1.Summary'!AQ5</f>
        <v>1270.4421258507589</v>
      </c>
      <c r="AR6" s="300">
        <f>'1.Summary'!AR5</f>
        <v>1306.0184933905634</v>
      </c>
      <c r="AS6" s="300">
        <f>'1.Summary'!AS5</f>
        <v>1234.9042634428774</v>
      </c>
      <c r="AT6" s="300">
        <f>'1.Summary'!AT5</f>
        <v>1165.8792587906871</v>
      </c>
      <c r="AU6" s="300">
        <f>'1.Summary'!AU5</f>
        <v>1217.226911184453</v>
      </c>
      <c r="AV6" s="300">
        <f>'1.Summary'!AV5</f>
        <v>1267.1572700494989</v>
      </c>
      <c r="AW6" s="300">
        <f>'1.Summary'!AW5</f>
        <v>1308.2529592239512</v>
      </c>
      <c r="AX6" s="300">
        <f>'1.Summary'!AX5</f>
        <v>1317.6089086754052</v>
      </c>
      <c r="AY6" s="300">
        <f>'1.Summary'!AY5</f>
        <v>1265.9835091145571</v>
      </c>
      <c r="AZ6" s="300">
        <f>'1.Summary'!AZ5</f>
        <v>1225.3893002665143</v>
      </c>
      <c r="BA6" s="300">
        <f>'1.Summary'!BA5</f>
        <v>1205.3343611538562</v>
      </c>
      <c r="BB6" s="300">
        <f>'1.Summary'!BB5</f>
        <v>1189.645314526791</v>
      </c>
      <c r="BC6" s="300">
        <f>'1.Summary'!BC5</f>
        <v>1144.5718112697843</v>
      </c>
      <c r="BD6" s="300">
        <f>'1.Summary'!BD5</f>
        <v>1107.4769202145196</v>
      </c>
      <c r="BE6" s="300">
        <f>'1.Summary'!BE5</f>
        <v>1042.3509609507512</v>
      </c>
      <c r="BF6" s="300">
        <f>'1.Summary'!BF5</f>
        <v>1063.6993937659765</v>
      </c>
      <c r="BG6" s="1651">
        <f>'1.Summary'!BG5</f>
        <v>1036.6817070743657</v>
      </c>
    </row>
    <row r="7" spans="1:85" s="32" customFormat="1" ht="15.75" customHeight="1">
      <c r="R7" s="1636"/>
      <c r="S7" s="304"/>
      <c r="T7" s="305" t="s">
        <v>690</v>
      </c>
      <c r="U7" s="1634" t="s">
        <v>688</v>
      </c>
      <c r="W7" s="1635"/>
      <c r="X7" s="301"/>
      <c r="Y7" s="306" t="s">
        <v>691</v>
      </c>
      <c r="Z7" s="1634" t="s">
        <v>688</v>
      </c>
      <c r="AA7" s="1650">
        <f>'2.CO2-Sector'!AA5/1000</f>
        <v>1067.561954437844</v>
      </c>
      <c r="AB7" s="300">
        <f>'2.CO2-Sector'!AB5/1000</f>
        <v>1077.8113134951486</v>
      </c>
      <c r="AC7" s="300">
        <f>'2.CO2-Sector'!AC5/1000</f>
        <v>1085.8221633882238</v>
      </c>
      <c r="AD7" s="300">
        <f>'2.CO2-Sector'!AD5/1000</f>
        <v>1081.0016873980737</v>
      </c>
      <c r="AE7" s="300">
        <f>'2.CO2-Sector'!AE5/1000</f>
        <v>1130.9039713782831</v>
      </c>
      <c r="AF7" s="300">
        <f>'2.CO2-Sector'!AF5/1000</f>
        <v>1142.1412286336395</v>
      </c>
      <c r="AG7" s="300">
        <f>'2.CO2-Sector'!AG5/1000</f>
        <v>1153.5496793706229</v>
      </c>
      <c r="AH7" s="300">
        <f>'2.CO2-Sector'!AH5/1000</f>
        <v>1147.0967966268647</v>
      </c>
      <c r="AI7" s="300">
        <f>'2.CO2-Sector'!AI5/1000</f>
        <v>1113.1578091833085</v>
      </c>
      <c r="AJ7" s="300">
        <f>'2.CO2-Sector'!AJ5/1000</f>
        <v>1149.4787329300641</v>
      </c>
      <c r="AK7" s="300">
        <f>'2.CO2-Sector'!AK5/1000</f>
        <v>1170.3002428345183</v>
      </c>
      <c r="AL7" s="300">
        <f>'2.CO2-Sector'!AL5/1000</f>
        <v>1157.3601822797361</v>
      </c>
      <c r="AM7" s="300">
        <f>'2.CO2-Sector'!AM5/1000</f>
        <v>1188.9908394394013</v>
      </c>
      <c r="AN7" s="300">
        <f>'2.CO2-Sector'!AN5/1000</f>
        <v>1197.2982498674169</v>
      </c>
      <c r="AO7" s="300">
        <f>'2.CO2-Sector'!AO5/1000</f>
        <v>1193.4424477155812</v>
      </c>
      <c r="AP7" s="300">
        <f>'2.CO2-Sector'!AP5/1000</f>
        <v>1200.5211451346584</v>
      </c>
      <c r="AQ7" s="300">
        <f>'2.CO2-Sector'!AQ5/1000</f>
        <v>1178.6756193085625</v>
      </c>
      <c r="AR7" s="300">
        <f>'2.CO2-Sector'!AR5/1000</f>
        <v>1214.4658442662508</v>
      </c>
      <c r="AS7" s="300">
        <f>'2.CO2-Sector'!AS5/1000</f>
        <v>1146.91826166287</v>
      </c>
      <c r="AT7" s="300">
        <f>'2.CO2-Sector'!AT5/1000</f>
        <v>1087.272069202096</v>
      </c>
      <c r="AU7" s="300">
        <f>'2.CO2-Sector'!AU5/1000</f>
        <v>1136.944412005553</v>
      </c>
      <c r="AV7" s="300">
        <f>'2.CO2-Sector'!AV5/1000</f>
        <v>1188.0046866890555</v>
      </c>
      <c r="AW7" s="300">
        <f>'2.CO2-Sector'!AW5/1000</f>
        <v>1227.2625996148483</v>
      </c>
      <c r="AX7" s="300">
        <f>'2.CO2-Sector'!AX5/1000</f>
        <v>1235.3729068825387</v>
      </c>
      <c r="AY7" s="300">
        <f>'2.CO2-Sector'!AY5/1000</f>
        <v>1185.1804579719142</v>
      </c>
      <c r="AZ7" s="300">
        <f>'2.CO2-Sector'!AZ5/1000</f>
        <v>1145.8045035909081</v>
      </c>
      <c r="BA7" s="300">
        <f>'2.CO2-Sector'!BA5/1000</f>
        <v>1126.0573880736017</v>
      </c>
      <c r="BB7" s="300">
        <f>'2.CO2-Sector'!BB5/1000</f>
        <v>1109.4205371072296</v>
      </c>
      <c r="BC7" s="300">
        <f>'2.CO2-Sector'!BC5/1000</f>
        <v>1064.4055096352604</v>
      </c>
      <c r="BD7" s="300">
        <f>'2.CO2-Sector'!BD5/1000</f>
        <v>1028.5188113534248</v>
      </c>
      <c r="BE7" s="300">
        <f>'2.CO2-Sector'!BE5/1000</f>
        <v>967.88642559121502</v>
      </c>
      <c r="BF7" s="300">
        <f>'2.CO2-Sector'!BF5/1000</f>
        <v>987.09932422712575</v>
      </c>
      <c r="BG7" s="1651">
        <f>'2.CO2-Sector'!BG5/1000</f>
        <v>964.05311496739318</v>
      </c>
    </row>
    <row r="8" spans="1:85" s="32" customFormat="1" ht="15.75" customHeight="1">
      <c r="R8" s="1633" t="s">
        <v>999</v>
      </c>
      <c r="S8" s="296"/>
      <c r="T8" s="297"/>
      <c r="U8" s="1634" t="s">
        <v>703</v>
      </c>
      <c r="W8" s="1633" t="s">
        <v>548</v>
      </c>
      <c r="X8" s="298"/>
      <c r="Y8" s="299"/>
      <c r="Z8" s="1634" t="s">
        <v>704</v>
      </c>
      <c r="AA8" s="1652">
        <f>AA5*10^6/AA11/10^3</f>
        <v>10.313973064304276</v>
      </c>
      <c r="AB8" s="307">
        <f t="shared" ref="AB8:BD8" si="2">AB5*10^6/AB11/10^3</f>
        <v>10.386169743064915</v>
      </c>
      <c r="AC8" s="307">
        <f t="shared" si="2"/>
        <v>10.439740822201758</v>
      </c>
      <c r="AD8" s="307">
        <f t="shared" si="2"/>
        <v>10.370543872692547</v>
      </c>
      <c r="AE8" s="307">
        <f t="shared" si="2"/>
        <v>10.824121530397591</v>
      </c>
      <c r="AF8" s="307">
        <f t="shared" si="2"/>
        <v>10.95887286417407</v>
      </c>
      <c r="AG8" s="307">
        <f t="shared" si="2"/>
        <v>11.034410363713773</v>
      </c>
      <c r="AH8" s="307">
        <f t="shared" si="2"/>
        <v>10.942390593923335</v>
      </c>
      <c r="AI8" s="307">
        <f t="shared" si="2"/>
        <v>10.531975222612166</v>
      </c>
      <c r="AJ8" s="307">
        <f t="shared" si="2"/>
        <v>10.704798284278263</v>
      </c>
      <c r="AK8" s="307">
        <f t="shared" si="2"/>
        <v>10.837659952909998</v>
      </c>
      <c r="AL8" s="307">
        <f t="shared" si="2"/>
        <v>10.604835852915858</v>
      </c>
      <c r="AM8" s="307">
        <f t="shared" si="2"/>
        <v>10.7821143137161</v>
      </c>
      <c r="AN8" s="307">
        <f t="shared" si="2"/>
        <v>10.819737741420335</v>
      </c>
      <c r="AO8" s="307">
        <f t="shared" si="2"/>
        <v>10.750165764398366</v>
      </c>
      <c r="AP8" s="307">
        <f t="shared" si="2"/>
        <v>10.810862968407861</v>
      </c>
      <c r="AQ8" s="307">
        <f t="shared" si="2"/>
        <v>10.630345157733966</v>
      </c>
      <c r="AR8" s="307">
        <f t="shared" si="2"/>
        <v>10.894310694885288</v>
      </c>
      <c r="AS8" s="307">
        <f t="shared" si="2"/>
        <v>10.318371057244816</v>
      </c>
      <c r="AT8" s="307">
        <f t="shared" si="2"/>
        <v>9.7589785268744649</v>
      </c>
      <c r="AU8" s="307">
        <f t="shared" si="2"/>
        <v>10.172314670474647</v>
      </c>
      <c r="AV8" s="307">
        <f t="shared" si="2"/>
        <v>10.584446009516078</v>
      </c>
      <c r="AW8" s="307">
        <f t="shared" si="2"/>
        <v>10.938016986367852</v>
      </c>
      <c r="AX8" s="307">
        <f t="shared" si="2"/>
        <v>11.045404252760743</v>
      </c>
      <c r="AY8" s="307">
        <f t="shared" si="2"/>
        <v>10.671211535100117</v>
      </c>
      <c r="AZ8" s="307">
        <f t="shared" si="2"/>
        <v>10.380221398465213</v>
      </c>
      <c r="BA8" s="307">
        <f t="shared" si="2"/>
        <v>10.242561796833062</v>
      </c>
      <c r="BB8" s="307">
        <f t="shared" si="2"/>
        <v>10.139611049281044</v>
      </c>
      <c r="BC8" s="307">
        <f t="shared" si="2"/>
        <v>9.79946689717538</v>
      </c>
      <c r="BD8" s="307">
        <f t="shared" si="2"/>
        <v>9.5312718743968734</v>
      </c>
      <c r="BE8" s="307">
        <f>BE5*10^6/BE11/10^3</f>
        <v>9.0557229214379955</v>
      </c>
      <c r="BF8" s="307">
        <f t="shared" ref="BF8:BG8" si="3">BF5*10^6/BF11/10^3</f>
        <v>9.2750472048831547</v>
      </c>
      <c r="BG8" s="1653">
        <f t="shared" si="3"/>
        <v>9.0875197253982147</v>
      </c>
    </row>
    <row r="9" spans="1:85" s="28" customFormat="1" ht="15.75" customHeight="1">
      <c r="A9" s="32"/>
      <c r="R9" s="1637"/>
      <c r="S9" s="1888" t="s">
        <v>1085</v>
      </c>
      <c r="T9" s="297"/>
      <c r="U9" s="1634" t="s">
        <v>705</v>
      </c>
      <c r="W9" s="1637"/>
      <c r="X9" s="309" t="s">
        <v>706</v>
      </c>
      <c r="Y9" s="310"/>
      <c r="Z9" s="1644" t="s">
        <v>707</v>
      </c>
      <c r="AA9" s="1654">
        <f t="shared" ref="AA9:BE9" si="4">AA6*10^6/AA11/10^3</f>
        <v>9.4074439454831253</v>
      </c>
      <c r="AB9" s="311">
        <f t="shared" si="4"/>
        <v>9.4631124035353018</v>
      </c>
      <c r="AC9" s="311">
        <f t="shared" si="4"/>
        <v>9.5040113507946078</v>
      </c>
      <c r="AD9" s="311">
        <f t="shared" si="4"/>
        <v>9.4179780655621332</v>
      </c>
      <c r="AE9" s="311">
        <f t="shared" si="4"/>
        <v>9.8325842142111117</v>
      </c>
      <c r="AF9" s="311">
        <f t="shared" si="4"/>
        <v>9.9061803624383327</v>
      </c>
      <c r="AG9" s="311">
        <f t="shared" si="4"/>
        <v>9.983117197581695</v>
      </c>
      <c r="AH9" s="311">
        <f t="shared" si="4"/>
        <v>9.9004084059137245</v>
      </c>
      <c r="AI9" s="311">
        <f t="shared" si="4"/>
        <v>9.5576788230358911</v>
      </c>
      <c r="AJ9" s="311">
        <f t="shared" si="4"/>
        <v>9.8321158933238415</v>
      </c>
      <c r="AK9" s="311">
        <f t="shared" si="4"/>
        <v>9.9915942029767972</v>
      </c>
      <c r="AL9" s="311">
        <f t="shared" si="4"/>
        <v>9.8429001591670975</v>
      </c>
      <c r="AM9" s="311">
        <f t="shared" si="4"/>
        <v>10.060266834505097</v>
      </c>
      <c r="AN9" s="311">
        <f t="shared" si="4"/>
        <v>10.10935366457486</v>
      </c>
      <c r="AO9" s="311">
        <f t="shared" si="4"/>
        <v>10.065329210350372</v>
      </c>
      <c r="AP9" s="311">
        <f t="shared" si="4"/>
        <v>10.124477658354731</v>
      </c>
      <c r="AQ9" s="311">
        <f t="shared" si="4"/>
        <v>9.9330116719240564</v>
      </c>
      <c r="AR9" s="311">
        <f t="shared" si="4"/>
        <v>10.200639627209886</v>
      </c>
      <c r="AS9" s="311">
        <f t="shared" si="4"/>
        <v>9.6413624140632503</v>
      </c>
      <c r="AT9" s="311">
        <f t="shared" si="4"/>
        <v>9.1061551705096146</v>
      </c>
      <c r="AU9" s="311">
        <f t="shared" si="4"/>
        <v>9.5053262633796543</v>
      </c>
      <c r="AV9" s="311">
        <f t="shared" si="4"/>
        <v>9.9125034062628519</v>
      </c>
      <c r="AW9" s="311">
        <f t="shared" si="4"/>
        <v>10.253356188232297</v>
      </c>
      <c r="AX9" s="311">
        <f t="shared" si="4"/>
        <v>10.34117182481242</v>
      </c>
      <c r="AY9" s="311">
        <f t="shared" si="4"/>
        <v>9.9497946088430709</v>
      </c>
      <c r="AZ9" s="311">
        <f t="shared" si="4"/>
        <v>9.6415418298098334</v>
      </c>
      <c r="BA9" s="311">
        <f t="shared" si="4"/>
        <v>9.4876840820662167</v>
      </c>
      <c r="BB9" s="311">
        <f t="shared" si="4"/>
        <v>9.3732641647569803</v>
      </c>
      <c r="BC9" s="311">
        <f t="shared" si="4"/>
        <v>9.0302236015257282</v>
      </c>
      <c r="BD9" s="311">
        <f t="shared" si="4"/>
        <v>8.7509535001739938</v>
      </c>
      <c r="BE9" s="311">
        <f t="shared" si="4"/>
        <v>8.2630455417472017</v>
      </c>
      <c r="BF9" s="311">
        <f t="shared" ref="BF9:BG9" si="5">BF6*10^6/BF11/10^3</f>
        <v>8.475537727367179</v>
      </c>
      <c r="BG9" s="1655">
        <f t="shared" si="5"/>
        <v>8.2969715725416826</v>
      </c>
    </row>
    <row r="10" spans="1:85" s="28" customFormat="1" ht="15.75" customHeight="1">
      <c r="A10" s="32"/>
      <c r="R10" s="1157"/>
      <c r="S10" s="313"/>
      <c r="T10" s="1889" t="s">
        <v>1086</v>
      </c>
      <c r="U10" s="1634" t="s">
        <v>705</v>
      </c>
      <c r="W10" s="1152"/>
      <c r="X10" s="313"/>
      <c r="Y10" s="314" t="s">
        <v>708</v>
      </c>
      <c r="Z10" s="1644" t="s">
        <v>707</v>
      </c>
      <c r="AA10" s="1654">
        <f t="shared" ref="AA10:BE10" si="6">AA7*10^6/AA11/10^3</f>
        <v>8.6364640237344883</v>
      </c>
      <c r="AB10" s="311">
        <f t="shared" si="6"/>
        <v>8.6849526876910641</v>
      </c>
      <c r="AC10" s="311">
        <f t="shared" si="6"/>
        <v>8.7167722060274695</v>
      </c>
      <c r="AD10" s="311">
        <f t="shared" si="6"/>
        <v>8.6523050424856631</v>
      </c>
      <c r="AE10" s="311">
        <f t="shared" si="6"/>
        <v>9.0280922155293428</v>
      </c>
      <c r="AF10" s="311">
        <f t="shared" si="6"/>
        <v>9.0956536484322665</v>
      </c>
      <c r="AG10" s="311">
        <f t="shared" si="6"/>
        <v>9.1654127187616528</v>
      </c>
      <c r="AH10" s="311">
        <f t="shared" si="6"/>
        <v>9.0926131457379675</v>
      </c>
      <c r="AI10" s="311">
        <f t="shared" si="6"/>
        <v>8.8016146592392648</v>
      </c>
      <c r="AJ10" s="311">
        <f t="shared" si="6"/>
        <v>9.0748082210051884</v>
      </c>
      <c r="AK10" s="311">
        <f t="shared" si="6"/>
        <v>9.2203350206775472</v>
      </c>
      <c r="AL10" s="311">
        <f t="shared" si="6"/>
        <v>9.0904535351388365</v>
      </c>
      <c r="AM10" s="311">
        <f t="shared" si="6"/>
        <v>9.3264424284972574</v>
      </c>
      <c r="AN10" s="311">
        <f t="shared" si="6"/>
        <v>9.3763078129545399</v>
      </c>
      <c r="AO10" s="311">
        <f t="shared" si="6"/>
        <v>9.339310318855448</v>
      </c>
      <c r="AP10" s="311">
        <f t="shared" si="6"/>
        <v>9.3961018810238741</v>
      </c>
      <c r="AQ10" s="311">
        <f t="shared" si="6"/>
        <v>9.2155309130386982</v>
      </c>
      <c r="AR10" s="311">
        <f t="shared" si="6"/>
        <v>9.4855689100954521</v>
      </c>
      <c r="AS10" s="311">
        <f t="shared" si="6"/>
        <v>8.954422579423424</v>
      </c>
      <c r="AT10" s="311">
        <f t="shared" si="6"/>
        <v>8.4921899931430893</v>
      </c>
      <c r="AU10" s="311">
        <f t="shared" si="6"/>
        <v>8.8784001406303723</v>
      </c>
      <c r="AV10" s="311">
        <f t="shared" si="6"/>
        <v>9.2933219749443428</v>
      </c>
      <c r="AW10" s="311">
        <f t="shared" si="6"/>
        <v>9.6185989732532047</v>
      </c>
      <c r="AX10" s="311">
        <f t="shared" si="6"/>
        <v>9.6957476635713267</v>
      </c>
      <c r="AY10" s="311">
        <f t="shared" si="6"/>
        <v>9.3147359711524036</v>
      </c>
      <c r="AZ10" s="311">
        <f t="shared" si="6"/>
        <v>9.0153570361300783</v>
      </c>
      <c r="BA10" s="311">
        <f t="shared" si="6"/>
        <v>8.863662316978651</v>
      </c>
      <c r="BB10" s="311">
        <f t="shared" si="6"/>
        <v>8.7411698572099503</v>
      </c>
      <c r="BC10" s="311">
        <f t="shared" si="6"/>
        <v>8.3977428589989689</v>
      </c>
      <c r="BD10" s="311">
        <f t="shared" si="6"/>
        <v>8.1270499889646786</v>
      </c>
      <c r="BE10" s="311">
        <f t="shared" si="6"/>
        <v>7.6727416326303928</v>
      </c>
      <c r="BF10" s="311">
        <f t="shared" ref="BF10:BG10" si="7">BF7*10^6/BF11/10^3</f>
        <v>7.8651897445626355</v>
      </c>
      <c r="BG10" s="1655">
        <f t="shared" si="7"/>
        <v>7.7156963750021461</v>
      </c>
    </row>
    <row r="11" spans="1:85" s="340" customFormat="1" ht="16.2" thickBot="1">
      <c r="A11" s="218"/>
      <c r="R11" s="1638" t="s">
        <v>421</v>
      </c>
      <c r="S11" s="1639"/>
      <c r="T11" s="1640"/>
      <c r="U11" s="1641" t="s">
        <v>72</v>
      </c>
      <c r="W11" s="1950" t="s">
        <v>402</v>
      </c>
      <c r="X11" s="1951"/>
      <c r="Y11" s="1952"/>
      <c r="Z11" s="1645" t="s">
        <v>285</v>
      </c>
      <c r="AA11" s="1656">
        <v>123611</v>
      </c>
      <c r="AB11" s="1657">
        <v>124101</v>
      </c>
      <c r="AC11" s="1657">
        <v>124567</v>
      </c>
      <c r="AD11" s="1657">
        <v>124938</v>
      </c>
      <c r="AE11" s="1657">
        <v>125265</v>
      </c>
      <c r="AF11" s="1657">
        <v>125570</v>
      </c>
      <c r="AG11" s="1657">
        <v>125859</v>
      </c>
      <c r="AH11" s="1657">
        <v>126157</v>
      </c>
      <c r="AI11" s="1657">
        <v>126472</v>
      </c>
      <c r="AJ11" s="1657">
        <v>126667</v>
      </c>
      <c r="AK11" s="1657">
        <v>126926</v>
      </c>
      <c r="AL11" s="1657">
        <v>127316</v>
      </c>
      <c r="AM11" s="1657">
        <v>127486</v>
      </c>
      <c r="AN11" s="1657">
        <v>127694</v>
      </c>
      <c r="AO11" s="1657">
        <v>127787</v>
      </c>
      <c r="AP11" s="1657">
        <v>127768</v>
      </c>
      <c r="AQ11" s="1657">
        <v>127901</v>
      </c>
      <c r="AR11" s="1657">
        <v>128033</v>
      </c>
      <c r="AS11" s="1657">
        <v>128084</v>
      </c>
      <c r="AT11" s="1657">
        <v>128032</v>
      </c>
      <c r="AU11" s="1657">
        <v>128057.35199999998</v>
      </c>
      <c r="AV11" s="1657">
        <v>127834.23300000001</v>
      </c>
      <c r="AW11" s="1657">
        <v>127592.65700000001</v>
      </c>
      <c r="AX11" s="1657">
        <v>127413.88800000001</v>
      </c>
      <c r="AY11" s="1657">
        <v>127237.15</v>
      </c>
      <c r="AZ11" s="1657">
        <v>127094.745</v>
      </c>
      <c r="BA11" s="1657">
        <v>127042</v>
      </c>
      <c r="BB11" s="1657">
        <v>126919</v>
      </c>
      <c r="BC11" s="1657">
        <v>126749</v>
      </c>
      <c r="BD11" s="1657">
        <v>126555</v>
      </c>
      <c r="BE11" s="1657">
        <v>126146.09899999999</v>
      </c>
      <c r="BF11" s="1657">
        <v>125502.29</v>
      </c>
      <c r="BG11" s="1658">
        <v>124947</v>
      </c>
    </row>
    <row r="12" spans="1:85" s="340" customFormat="1" ht="82.5" customHeight="1">
      <c r="A12" s="218"/>
      <c r="R12" s="1957" t="s">
        <v>1020</v>
      </c>
      <c r="S12" s="1953"/>
      <c r="T12" s="1953"/>
      <c r="U12" s="1953"/>
      <c r="V12" s="218"/>
      <c r="W12" s="1953" t="s">
        <v>1047</v>
      </c>
      <c r="X12" s="1953"/>
      <c r="Y12" s="1953"/>
      <c r="Z12" s="195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row>
    <row r="13" spans="1:85" s="340" customFormat="1">
      <c r="A13" s="218"/>
      <c r="U13" s="344"/>
      <c r="V13" s="345"/>
      <c r="W13" s="344"/>
      <c r="X13" s="344"/>
      <c r="Y13" s="346"/>
      <c r="Z13" s="347"/>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row>
    <row r="14" spans="1:85" s="340" customFormat="1">
      <c r="A14" s="218"/>
      <c r="U14" s="344"/>
      <c r="V14" s="345"/>
      <c r="W14" s="344"/>
      <c r="X14" s="344"/>
      <c r="Y14" s="346"/>
      <c r="Z14" s="347"/>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row>
    <row r="15" spans="1:85" s="28" customFormat="1">
      <c r="A15" s="32"/>
      <c r="V15" s="318"/>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row>
    <row r="16" spans="1:85" s="28" customFormat="1">
      <c r="A16" s="32"/>
      <c r="R16" s="323" t="s">
        <v>35</v>
      </c>
      <c r="S16" s="318"/>
      <c r="W16" s="28" t="s">
        <v>649</v>
      </c>
    </row>
    <row r="17" spans="1:59" s="28" customFormat="1">
      <c r="A17" s="32"/>
      <c r="R17" s="290"/>
      <c r="S17" s="291"/>
      <c r="T17" s="291"/>
      <c r="U17" s="292"/>
      <c r="W17" s="290"/>
      <c r="X17" s="291"/>
      <c r="Y17" s="291"/>
      <c r="Z17" s="292"/>
      <c r="AA17" s="135">
        <v>1990</v>
      </c>
      <c r="AB17" s="135">
        <f t="shared" ref="AB17:BG17" si="8">AA17+1</f>
        <v>1991</v>
      </c>
      <c r="AC17" s="135">
        <f t="shared" si="8"/>
        <v>1992</v>
      </c>
      <c r="AD17" s="135">
        <f t="shared" si="8"/>
        <v>1993</v>
      </c>
      <c r="AE17" s="135">
        <f t="shared" si="8"/>
        <v>1994</v>
      </c>
      <c r="AF17" s="135">
        <f t="shared" si="8"/>
        <v>1995</v>
      </c>
      <c r="AG17" s="135">
        <f t="shared" si="8"/>
        <v>1996</v>
      </c>
      <c r="AH17" s="135">
        <f t="shared" si="8"/>
        <v>1997</v>
      </c>
      <c r="AI17" s="135">
        <f t="shared" si="8"/>
        <v>1998</v>
      </c>
      <c r="AJ17" s="135">
        <f t="shared" si="8"/>
        <v>1999</v>
      </c>
      <c r="AK17" s="135">
        <f t="shared" si="8"/>
        <v>2000</v>
      </c>
      <c r="AL17" s="135">
        <f t="shared" si="8"/>
        <v>2001</v>
      </c>
      <c r="AM17" s="135">
        <f t="shared" si="8"/>
        <v>2002</v>
      </c>
      <c r="AN17" s="135">
        <f t="shared" si="8"/>
        <v>2003</v>
      </c>
      <c r="AO17" s="135">
        <f t="shared" si="8"/>
        <v>2004</v>
      </c>
      <c r="AP17" s="135">
        <f t="shared" si="8"/>
        <v>2005</v>
      </c>
      <c r="AQ17" s="135">
        <f>AP17+1</f>
        <v>2006</v>
      </c>
      <c r="AR17" s="135">
        <f>AQ17+1</f>
        <v>2007</v>
      </c>
      <c r="AS17" s="135">
        <f>AR17+1</f>
        <v>2008</v>
      </c>
      <c r="AT17" s="135">
        <f t="shared" si="8"/>
        <v>2009</v>
      </c>
      <c r="AU17" s="135">
        <f t="shared" si="8"/>
        <v>2010</v>
      </c>
      <c r="AV17" s="135">
        <f t="shared" si="8"/>
        <v>2011</v>
      </c>
      <c r="AW17" s="135">
        <f t="shared" si="8"/>
        <v>2012</v>
      </c>
      <c r="AX17" s="135">
        <f t="shared" si="8"/>
        <v>2013</v>
      </c>
      <c r="AY17" s="135">
        <f t="shared" si="8"/>
        <v>2014</v>
      </c>
      <c r="AZ17" s="135">
        <f t="shared" si="8"/>
        <v>2015</v>
      </c>
      <c r="BA17" s="135">
        <f t="shared" si="8"/>
        <v>2016</v>
      </c>
      <c r="BB17" s="135">
        <f t="shared" si="8"/>
        <v>2017</v>
      </c>
      <c r="BC17" s="135">
        <f t="shared" si="8"/>
        <v>2018</v>
      </c>
      <c r="BD17" s="135">
        <f t="shared" si="8"/>
        <v>2019</v>
      </c>
      <c r="BE17" s="135">
        <f t="shared" si="8"/>
        <v>2020</v>
      </c>
      <c r="BF17" s="135">
        <f t="shared" si="8"/>
        <v>2021</v>
      </c>
      <c r="BG17" s="135">
        <f t="shared" si="8"/>
        <v>2022</v>
      </c>
    </row>
    <row r="18" spans="1:59" s="32" customFormat="1" ht="15.75" customHeight="1">
      <c r="R18" s="295" t="s">
        <v>546</v>
      </c>
      <c r="S18" s="348"/>
      <c r="U18" s="349"/>
      <c r="W18" s="295" t="s">
        <v>547</v>
      </c>
      <c r="X18" s="348"/>
      <c r="Y18" s="350"/>
      <c r="AA18" s="327"/>
      <c r="AB18" s="351">
        <f t="shared" ref="AB18:BG18" si="9">AB5/AA5-1</f>
        <v>1.0991686590353877E-2</v>
      </c>
      <c r="AC18" s="351">
        <f t="shared" si="9"/>
        <v>8.9322985172419767E-3</v>
      </c>
      <c r="AD18" s="351">
        <f t="shared" si="9"/>
        <v>-3.6696489108485331E-3</v>
      </c>
      <c r="AE18" s="351">
        <f t="shared" si="9"/>
        <v>4.646888506537139E-2</v>
      </c>
      <c r="AF18" s="351">
        <f t="shared" si="9"/>
        <v>1.4914320296441019E-2</v>
      </c>
      <c r="AG18" s="351">
        <f t="shared" si="9"/>
        <v>9.2101854745347822E-3</v>
      </c>
      <c r="AH18" s="351">
        <f t="shared" si="9"/>
        <v>-5.991362695318192E-3</v>
      </c>
      <c r="AI18" s="351">
        <f t="shared" si="9"/>
        <v>-3.5103682058085672E-2</v>
      </c>
      <c r="AJ18" s="351">
        <f t="shared" si="9"/>
        <v>1.7976512352400276E-2</v>
      </c>
      <c r="AK18" s="351">
        <f t="shared" si="9"/>
        <v>1.448152209755027E-2</v>
      </c>
      <c r="AL18" s="351">
        <f t="shared" si="9"/>
        <v>-1.8476228536323691E-2</v>
      </c>
      <c r="AM18" s="351">
        <f t="shared" si="9"/>
        <v>1.8074338219074004E-2</v>
      </c>
      <c r="AN18" s="351">
        <f t="shared" si="9"/>
        <v>5.1266743793709768E-3</v>
      </c>
      <c r="AO18" s="351">
        <f t="shared" si="9"/>
        <v>-5.7064777411603984E-3</v>
      </c>
      <c r="AP18" s="351">
        <f t="shared" si="9"/>
        <v>5.4966400517069136E-3</v>
      </c>
      <c r="AQ18" s="351">
        <f t="shared" si="9"/>
        <v>-1.5674249286471431E-2</v>
      </c>
      <c r="AR18" s="351">
        <f t="shared" si="9"/>
        <v>2.5888998624297832E-2</v>
      </c>
      <c r="AS18" s="351">
        <f t="shared" si="9"/>
        <v>-5.2488816166503138E-2</v>
      </c>
      <c r="AT18" s="351">
        <f t="shared" si="9"/>
        <v>-5.4597233634925968E-2</v>
      </c>
      <c r="AU18" s="351">
        <f t="shared" si="9"/>
        <v>4.256084722065645E-2</v>
      </c>
      <c r="AV18" s="351">
        <f t="shared" si="9"/>
        <v>3.8702073722126862E-2</v>
      </c>
      <c r="AW18" s="351">
        <f t="shared" si="9"/>
        <v>3.1451882441157819E-2</v>
      </c>
      <c r="AX18" s="351">
        <f t="shared" si="9"/>
        <v>8.4029530567997224E-3</v>
      </c>
      <c r="AY18" s="351">
        <f t="shared" si="9"/>
        <v>-3.5217809162586988E-2</v>
      </c>
      <c r="AZ18" s="351">
        <f t="shared" si="9"/>
        <v>-2.8357396518233102E-2</v>
      </c>
      <c r="BA18" s="351">
        <f t="shared" si="9"/>
        <v>-1.3671222818666173E-2</v>
      </c>
      <c r="BB18" s="351">
        <f t="shared" si="9"/>
        <v>-1.100972163416325E-2</v>
      </c>
      <c r="BC18" s="351">
        <f t="shared" si="9"/>
        <v>-3.4840579049396969E-2</v>
      </c>
      <c r="BD18" s="351">
        <f t="shared" si="9"/>
        <v>-2.88570223892608E-2</v>
      </c>
      <c r="BE18" s="351">
        <f t="shared" si="9"/>
        <v>-5.2963353560025017E-2</v>
      </c>
      <c r="BF18" s="351">
        <f t="shared" si="9"/>
        <v>1.8992126386161656E-2</v>
      </c>
      <c r="BG18" s="351">
        <f t="shared" si="9"/>
        <v>-2.4553576500690788E-2</v>
      </c>
    </row>
    <row r="19" spans="1:59" s="28" customFormat="1" ht="15.75" customHeight="1">
      <c r="A19" s="32"/>
      <c r="R19" s="308"/>
      <c r="S19" s="309" t="s">
        <v>687</v>
      </c>
      <c r="T19" s="353"/>
      <c r="U19" s="354"/>
      <c r="W19" s="308"/>
      <c r="X19" s="309" t="s">
        <v>689</v>
      </c>
      <c r="Y19" s="355"/>
      <c r="Z19" s="354"/>
      <c r="AA19" s="327"/>
      <c r="AB19" s="335">
        <f t="shared" ref="AB19:BG19" si="10">AB6/AA6-1</f>
        <v>9.9049959996644343E-3</v>
      </c>
      <c r="AC19" s="335">
        <f t="shared" si="10"/>
        <v>8.0931688930558909E-3</v>
      </c>
      <c r="AD19" s="335">
        <f t="shared" si="10"/>
        <v>-6.100956738449681E-3</v>
      </c>
      <c r="AE19" s="335">
        <f t="shared" si="10"/>
        <v>4.6755359839568467E-2</v>
      </c>
      <c r="AF19" s="335">
        <f t="shared" si="10"/>
        <v>9.9379869928033493E-3</v>
      </c>
      <c r="AG19" s="335">
        <f t="shared" si="10"/>
        <v>1.0085928884506767E-2</v>
      </c>
      <c r="AH19" s="335">
        <f t="shared" si="10"/>
        <v>-5.9367536944322508E-3</v>
      </c>
      <c r="AI19" s="335">
        <f t="shared" si="10"/>
        <v>-3.2207269500722169E-2</v>
      </c>
      <c r="AJ19" s="335">
        <f t="shared" si="10"/>
        <v>3.0299893646885012E-2</v>
      </c>
      <c r="AK19" s="335">
        <f t="shared" si="10"/>
        <v>1.8298038654102511E-2</v>
      </c>
      <c r="AL19" s="335">
        <f t="shared" si="10"/>
        <v>-1.185498431648313E-2</v>
      </c>
      <c r="AM19" s="335">
        <f t="shared" si="10"/>
        <v>2.3448348199136326E-2</v>
      </c>
      <c r="AN19" s="335">
        <f t="shared" si="10"/>
        <v>6.5187896408565038E-3</v>
      </c>
      <c r="AO19" s="335">
        <f t="shared" si="10"/>
        <v>-3.6296918611106177E-3</v>
      </c>
      <c r="AP19" s="335">
        <f t="shared" si="10"/>
        <v>5.7268957267957443E-3</v>
      </c>
      <c r="AQ19" s="335">
        <f t="shared" si="10"/>
        <v>-1.7889932872189207E-2</v>
      </c>
      <c r="AR19" s="335">
        <f t="shared" si="10"/>
        <v>2.8003139077256822E-2</v>
      </c>
      <c r="AS19" s="335">
        <f t="shared" si="10"/>
        <v>-5.4451166126343153E-2</v>
      </c>
      <c r="AT19" s="335">
        <f t="shared" si="10"/>
        <v>-5.5895024979305319E-2</v>
      </c>
      <c r="AU19" s="335">
        <f t="shared" si="10"/>
        <v>4.4041998351550093E-2</v>
      </c>
      <c r="AV19" s="335">
        <f t="shared" si="10"/>
        <v>4.1019762549005634E-2</v>
      </c>
      <c r="AW19" s="335">
        <f t="shared" si="10"/>
        <v>3.2431403856323815E-2</v>
      </c>
      <c r="AX19" s="335">
        <f t="shared" si="10"/>
        <v>7.1514834997996601E-3</v>
      </c>
      <c r="AY19" s="335">
        <f t="shared" si="10"/>
        <v>-3.9181125158562535E-2</v>
      </c>
      <c r="AZ19" s="335">
        <f t="shared" si="10"/>
        <v>-3.2065353581449796E-2</v>
      </c>
      <c r="BA19" s="335">
        <f t="shared" si="10"/>
        <v>-1.6366177759424061E-2</v>
      </c>
      <c r="BB19" s="335">
        <f t="shared" si="10"/>
        <v>-1.3016343956249732E-2</v>
      </c>
      <c r="BC19" s="335">
        <f t="shared" si="10"/>
        <v>-3.7888186257376777E-2</v>
      </c>
      <c r="BD19" s="335">
        <f t="shared" si="10"/>
        <v>-3.2409404713638512E-2</v>
      </c>
      <c r="BE19" s="335">
        <f t="shared" si="10"/>
        <v>-5.8805703374074314E-2</v>
      </c>
      <c r="BF19" s="335">
        <f t="shared" si="10"/>
        <v>2.0481041045669501E-2</v>
      </c>
      <c r="BG19" s="335">
        <f t="shared" si="10"/>
        <v>-2.5399738732534205E-2</v>
      </c>
    </row>
    <row r="20" spans="1:59" s="28" customFormat="1" ht="15.75" customHeight="1">
      <c r="A20" s="32"/>
      <c r="R20" s="356"/>
      <c r="S20" s="313"/>
      <c r="T20" s="309" t="s">
        <v>690</v>
      </c>
      <c r="U20" s="354"/>
      <c r="W20" s="356"/>
      <c r="X20" s="308"/>
      <c r="Y20" s="295" t="s">
        <v>691</v>
      </c>
      <c r="Z20" s="354"/>
      <c r="AA20" s="327"/>
      <c r="AB20" s="335">
        <f t="shared" ref="AB20:BG20" si="11">AB7/AA7-1</f>
        <v>9.6007159253832519E-3</v>
      </c>
      <c r="AC20" s="335">
        <f t="shared" si="11"/>
        <v>7.4325160561707904E-3</v>
      </c>
      <c r="AD20" s="335">
        <f t="shared" si="11"/>
        <v>-4.4394709858455172E-3</v>
      </c>
      <c r="AE20" s="335">
        <f t="shared" si="11"/>
        <v>4.6163002853697899E-2</v>
      </c>
      <c r="AF20" s="335">
        <f t="shared" si="11"/>
        <v>9.9365264777175888E-3</v>
      </c>
      <c r="AG20" s="335">
        <f t="shared" si="11"/>
        <v>9.9886515353548866E-3</v>
      </c>
      <c r="AH20" s="335">
        <f t="shared" si="11"/>
        <v>-5.5939357091918662E-3</v>
      </c>
      <c r="AI20" s="335">
        <f t="shared" si="11"/>
        <v>-2.9586855741692175E-2</v>
      </c>
      <c r="AJ20" s="335">
        <f t="shared" si="11"/>
        <v>3.262872833224173E-2</v>
      </c>
      <c r="AK20" s="335">
        <f t="shared" si="11"/>
        <v>1.8113871364439538E-2</v>
      </c>
      <c r="AL20" s="335">
        <f t="shared" si="11"/>
        <v>-1.1057043381825449E-2</v>
      </c>
      <c r="AM20" s="335">
        <f t="shared" si="11"/>
        <v>2.7330002918676488E-2</v>
      </c>
      <c r="AN20" s="335">
        <f t="shared" si="11"/>
        <v>6.9869423316435419E-3</v>
      </c>
      <c r="AO20" s="335">
        <f t="shared" si="11"/>
        <v>-3.2204190996375504E-3</v>
      </c>
      <c r="AP20" s="335">
        <f t="shared" si="11"/>
        <v>5.9313270050238565E-3</v>
      </c>
      <c r="AQ20" s="335">
        <f t="shared" si="11"/>
        <v>-1.8196702252708308E-2</v>
      </c>
      <c r="AR20" s="335">
        <f t="shared" si="11"/>
        <v>3.036477922457026E-2</v>
      </c>
      <c r="AS20" s="335">
        <f t="shared" si="11"/>
        <v>-5.561917028979213E-2</v>
      </c>
      <c r="AT20" s="335">
        <f t="shared" si="11"/>
        <v>-5.2005617535721749E-2</v>
      </c>
      <c r="AU20" s="335">
        <f t="shared" si="11"/>
        <v>4.5685292771209918E-2</v>
      </c>
      <c r="AV20" s="335">
        <f t="shared" si="11"/>
        <v>4.4910088958028282E-2</v>
      </c>
      <c r="AW20" s="335">
        <f t="shared" si="11"/>
        <v>3.3045250886344357E-2</v>
      </c>
      <c r="AX20" s="335">
        <f t="shared" si="11"/>
        <v>6.6084530484638027E-3</v>
      </c>
      <c r="AY20" s="335">
        <f t="shared" si="11"/>
        <v>-4.0629391037306339E-2</v>
      </c>
      <c r="AZ20" s="335">
        <f t="shared" si="11"/>
        <v>-3.3223594024142433E-2</v>
      </c>
      <c r="BA20" s="335">
        <f t="shared" si="11"/>
        <v>-1.7234279892791249E-2</v>
      </c>
      <c r="BB20" s="335">
        <f t="shared" si="11"/>
        <v>-1.47744254800668E-2</v>
      </c>
      <c r="BC20" s="335">
        <f t="shared" si="11"/>
        <v>-4.0575260657553902E-2</v>
      </c>
      <c r="BD20" s="335">
        <f t="shared" si="11"/>
        <v>-3.3715250397504004E-2</v>
      </c>
      <c r="BE20" s="335">
        <f t="shared" si="11"/>
        <v>-5.8951168508453278E-2</v>
      </c>
      <c r="BF20" s="335">
        <f t="shared" si="11"/>
        <v>1.9850364803055243E-2</v>
      </c>
      <c r="BG20" s="335">
        <f t="shared" si="11"/>
        <v>-2.3347406582186814E-2</v>
      </c>
    </row>
    <row r="21" spans="1:59" s="32" customFormat="1" ht="15.75" customHeight="1">
      <c r="R21" s="295" t="s">
        <v>999</v>
      </c>
      <c r="S21" s="357"/>
      <c r="T21" s="331"/>
      <c r="U21" s="299"/>
      <c r="W21" s="295" t="s">
        <v>548</v>
      </c>
      <c r="X21" s="348"/>
      <c r="Y21" s="298"/>
      <c r="Z21" s="297"/>
      <c r="AA21" s="327"/>
      <c r="AB21" s="351">
        <f t="shared" ref="AB21:BG21" si="12">AB8/AA8-1</f>
        <v>6.9998901791303858E-3</v>
      </c>
      <c r="AC21" s="351">
        <f t="shared" si="12"/>
        <v>5.1579244766930543E-3</v>
      </c>
      <c r="AD21" s="351">
        <f t="shared" si="12"/>
        <v>-6.6282248465452387E-3</v>
      </c>
      <c r="AE21" s="351">
        <f t="shared" si="12"/>
        <v>4.3737113817086559E-2</v>
      </c>
      <c r="AF21" s="351">
        <f t="shared" si="12"/>
        <v>1.2449170438271207E-2</v>
      </c>
      <c r="AG21" s="351">
        <f t="shared" si="12"/>
        <v>6.8928164854109575E-3</v>
      </c>
      <c r="AH21" s="351">
        <f t="shared" si="12"/>
        <v>-8.3393463499455978E-3</v>
      </c>
      <c r="AI21" s="351">
        <f t="shared" si="12"/>
        <v>-3.750692024639346E-2</v>
      </c>
      <c r="AJ21" s="351">
        <f t="shared" si="12"/>
        <v>1.6409368424552095E-2</v>
      </c>
      <c r="AK21" s="351">
        <f t="shared" si="12"/>
        <v>1.2411412630433549E-2</v>
      </c>
      <c r="AL21" s="351">
        <f t="shared" si="12"/>
        <v>-2.1482875547467639E-2</v>
      </c>
      <c r="AM21" s="351">
        <f t="shared" si="12"/>
        <v>1.6716756700340341E-2</v>
      </c>
      <c r="AN21" s="351">
        <f t="shared" si="12"/>
        <v>3.4894294949527893E-3</v>
      </c>
      <c r="AO21" s="351">
        <f t="shared" si="12"/>
        <v>-6.4300982782264926E-3</v>
      </c>
      <c r="AP21" s="351">
        <f t="shared" si="12"/>
        <v>5.6461644722267668E-3</v>
      </c>
      <c r="AQ21" s="351">
        <f t="shared" si="12"/>
        <v>-1.6697816927419562E-2</v>
      </c>
      <c r="AR21" s="351">
        <f t="shared" si="12"/>
        <v>2.4831323276392148E-2</v>
      </c>
      <c r="AS21" s="351">
        <f t="shared" si="12"/>
        <v>-5.2866092566174583E-2</v>
      </c>
      <c r="AT21" s="351">
        <f t="shared" si="12"/>
        <v>-5.4213259754560372E-2</v>
      </c>
      <c r="AU21" s="351">
        <f t="shared" si="12"/>
        <v>4.2354447492832126E-2</v>
      </c>
      <c r="AV21" s="351">
        <f t="shared" si="12"/>
        <v>4.0515000999492345E-2</v>
      </c>
      <c r="AW21" s="351">
        <f t="shared" si="12"/>
        <v>3.3404769275018342E-2</v>
      </c>
      <c r="AX21" s="351">
        <f t="shared" si="12"/>
        <v>9.8178002947635346E-3</v>
      </c>
      <c r="AY21" s="351">
        <f t="shared" si="12"/>
        <v>-3.3877684247464179E-2</v>
      </c>
      <c r="AZ21" s="351">
        <f t="shared" si="12"/>
        <v>-2.7268706620402816E-2</v>
      </c>
      <c r="BA21" s="351">
        <f t="shared" si="12"/>
        <v>-1.3261721147152516E-2</v>
      </c>
      <c r="BB21" s="351">
        <f t="shared" si="12"/>
        <v>-1.0051269359570791E-2</v>
      </c>
      <c r="BC21" s="351">
        <f t="shared" si="12"/>
        <v>-3.3546074938424986E-2</v>
      </c>
      <c r="BD21" s="351">
        <f t="shared" si="12"/>
        <v>-2.7368327848100726E-2</v>
      </c>
      <c r="BE21" s="351">
        <f t="shared" si="12"/>
        <v>-4.9893546131687727E-2</v>
      </c>
      <c r="BF21" s="351">
        <f t="shared" si="12"/>
        <v>2.4219411895426202E-2</v>
      </c>
      <c r="BG21" s="351">
        <f t="shared" si="12"/>
        <v>-2.0218493269361426E-2</v>
      </c>
    </row>
    <row r="22" spans="1:59" s="28" customFormat="1" ht="15.75" customHeight="1">
      <c r="A22" s="32"/>
      <c r="R22" s="308"/>
      <c r="S22" s="1888" t="s">
        <v>1085</v>
      </c>
      <c r="T22" s="296"/>
      <c r="U22" s="354"/>
      <c r="W22" s="308"/>
      <c r="X22" s="309" t="s">
        <v>706</v>
      </c>
      <c r="Y22" s="332"/>
      <c r="Z22" s="354"/>
      <c r="AA22" s="327"/>
      <c r="AB22" s="335">
        <f t="shared" ref="AB22:BG22" si="13">AB9/AA9-1</f>
        <v>5.9174902741678803E-3</v>
      </c>
      <c r="AC22" s="335">
        <f t="shared" si="13"/>
        <v>4.3219340017588426E-3</v>
      </c>
      <c r="AD22" s="335">
        <f t="shared" si="13"/>
        <v>-9.0523129715414097E-3</v>
      </c>
      <c r="AE22" s="335">
        <f t="shared" si="13"/>
        <v>4.4022840758679571E-2</v>
      </c>
      <c r="AF22" s="335">
        <f t="shared" si="13"/>
        <v>7.4849242705545826E-3</v>
      </c>
      <c r="AG22" s="335">
        <f t="shared" si="13"/>
        <v>7.7665489955227596E-3</v>
      </c>
      <c r="AH22" s="335">
        <f t="shared" si="13"/>
        <v>-8.2848663429501146E-3</v>
      </c>
      <c r="AI22" s="335">
        <f t="shared" si="13"/>
        <v>-3.4617721696522552E-2</v>
      </c>
      <c r="AJ22" s="335">
        <f t="shared" si="13"/>
        <v>2.8713778247758448E-2</v>
      </c>
      <c r="AK22" s="335">
        <f t="shared" si="13"/>
        <v>1.6220141359525986E-2</v>
      </c>
      <c r="AL22" s="335">
        <f t="shared" si="13"/>
        <v>-1.4881913815655068E-2</v>
      </c>
      <c r="AM22" s="335">
        <f t="shared" si="13"/>
        <v>2.20836005468934E-2</v>
      </c>
      <c r="AN22" s="335">
        <f t="shared" si="13"/>
        <v>4.8792771481371844E-3</v>
      </c>
      <c r="AO22" s="335">
        <f t="shared" si="13"/>
        <v>-4.3548238280314289E-3</v>
      </c>
      <c r="AP22" s="335">
        <f t="shared" si="13"/>
        <v>5.8764543879534781E-3</v>
      </c>
      <c r="AQ22" s="335">
        <f t="shared" si="13"/>
        <v>-1.8911196497399252E-2</v>
      </c>
      <c r="AR22" s="335">
        <f t="shared" si="13"/>
        <v>2.6943284083948971E-2</v>
      </c>
      <c r="AS22" s="335">
        <f t="shared" si="13"/>
        <v>-5.482766116497062E-2</v>
      </c>
      <c r="AT22" s="335">
        <f t="shared" si="13"/>
        <v>-5.551157819489938E-2</v>
      </c>
      <c r="AU22" s="335">
        <f t="shared" si="13"/>
        <v>4.3835305394614776E-2</v>
      </c>
      <c r="AV22" s="335">
        <f t="shared" si="13"/>
        <v>4.2836735068410459E-2</v>
      </c>
      <c r="AW22" s="335">
        <f t="shared" si="13"/>
        <v>3.4386145255101752E-2</v>
      </c>
      <c r="AX22" s="335">
        <f t="shared" si="13"/>
        <v>8.5645748541252065E-3</v>
      </c>
      <c r="AY22" s="335">
        <f t="shared" si="13"/>
        <v>-3.784650546375079E-2</v>
      </c>
      <c r="AZ22" s="335">
        <f t="shared" si="13"/>
        <v>-3.0980818313502856E-2</v>
      </c>
      <c r="BA22" s="335">
        <f t="shared" si="13"/>
        <v>-1.5957794972990436E-2</v>
      </c>
      <c r="BB22" s="335">
        <f t="shared" si="13"/>
        <v>-1.2059836343572439E-2</v>
      </c>
      <c r="BC22" s="335">
        <f t="shared" si="13"/>
        <v>-3.659776969916928E-2</v>
      </c>
      <c r="BD22" s="335">
        <f t="shared" si="13"/>
        <v>-3.0926155727146076E-2</v>
      </c>
      <c r="BE22" s="335">
        <f t="shared" si="13"/>
        <v>-5.575483384948754E-2</v>
      </c>
      <c r="BF22" s="335">
        <f t="shared" si="13"/>
        <v>2.5715964476585196E-2</v>
      </c>
      <c r="BG22" s="335">
        <f t="shared" si="13"/>
        <v>-2.1068416019070169E-2</v>
      </c>
    </row>
    <row r="23" spans="1:59" s="28" customFormat="1" ht="15.75" customHeight="1">
      <c r="A23" s="32"/>
      <c r="R23" s="356"/>
      <c r="S23" s="313"/>
      <c r="T23" s="1890" t="s">
        <v>1086</v>
      </c>
      <c r="U23" s="310"/>
      <c r="W23" s="356"/>
      <c r="X23" s="313"/>
      <c r="Y23" s="333" t="s">
        <v>708</v>
      </c>
      <c r="Z23" s="310"/>
      <c r="AA23" s="327"/>
      <c r="AB23" s="335">
        <f t="shared" ref="AB23:BG23" si="14">AB10/AA10-1</f>
        <v>5.6144116183800552E-3</v>
      </c>
      <c r="AC23" s="335">
        <f t="shared" si="14"/>
        <v>3.6637526398390907E-3</v>
      </c>
      <c r="AD23" s="335">
        <f t="shared" si="14"/>
        <v>-7.3957609557846471E-3</v>
      </c>
      <c r="AE23" s="335">
        <f t="shared" si="14"/>
        <v>4.3432030100469365E-2</v>
      </c>
      <c r="AF23" s="335">
        <f t="shared" si="14"/>
        <v>7.4834673029491316E-3</v>
      </c>
      <c r="AG23" s="335">
        <f t="shared" si="14"/>
        <v>7.6694950166016351E-3</v>
      </c>
      <c r="AH23" s="335">
        <f t="shared" si="14"/>
        <v>-7.9428581404374921E-3</v>
      </c>
      <c r="AI23" s="335">
        <f t="shared" si="14"/>
        <v>-3.2003834523093522E-2</v>
      </c>
      <c r="AJ23" s="335">
        <f t="shared" si="14"/>
        <v>3.1039027762837401E-2</v>
      </c>
      <c r="AK23" s="335">
        <f t="shared" si="14"/>
        <v>1.6036349874095635E-2</v>
      </c>
      <c r="AL23" s="335">
        <f t="shared" si="14"/>
        <v>-1.408641716894643E-2</v>
      </c>
      <c r="AM23" s="335">
        <f t="shared" si="14"/>
        <v>2.5960079158450666E-2</v>
      </c>
      <c r="AN23" s="335">
        <f t="shared" si="14"/>
        <v>5.3466672677802141E-3</v>
      </c>
      <c r="AO23" s="335">
        <f t="shared" si="14"/>
        <v>-3.9458489244534878E-3</v>
      </c>
      <c r="AP23" s="335">
        <f t="shared" si="14"/>
        <v>6.0809160665502571E-3</v>
      </c>
      <c r="AQ23" s="335">
        <f t="shared" si="14"/>
        <v>-1.9217646878633032E-2</v>
      </c>
      <c r="AR23" s="335">
        <f t="shared" si="14"/>
        <v>2.9302489417586175E-2</v>
      </c>
      <c r="AS23" s="335">
        <f t="shared" si="14"/>
        <v>-5.5995200256964139E-2</v>
      </c>
      <c r="AT23" s="335">
        <f t="shared" si="14"/>
        <v>-5.1620591074460709E-2</v>
      </c>
      <c r="AU23" s="335">
        <f t="shared" si="14"/>
        <v>4.547827448504127E-2</v>
      </c>
      <c r="AV23" s="335">
        <f t="shared" si="14"/>
        <v>4.6733851565796902E-2</v>
      </c>
      <c r="AW23" s="335">
        <f t="shared" si="14"/>
        <v>3.5001154504905596E-2</v>
      </c>
      <c r="AX23" s="335">
        <f t="shared" si="14"/>
        <v>8.0207824998892452E-3</v>
      </c>
      <c r="AY23" s="335">
        <f t="shared" si="14"/>
        <v>-3.9296783047526374E-2</v>
      </c>
      <c r="AZ23" s="335">
        <f t="shared" si="14"/>
        <v>-3.2140356522127655E-2</v>
      </c>
      <c r="BA23" s="335">
        <f t="shared" si="14"/>
        <v>-1.6826257522968069E-2</v>
      </c>
      <c r="BB23" s="335">
        <f t="shared" si="14"/>
        <v>-1.3819621662939707E-2</v>
      </c>
      <c r="BC23" s="335">
        <f t="shared" si="14"/>
        <v>-3.9288448093445227E-2</v>
      </c>
      <c r="BD23" s="335">
        <f t="shared" si="14"/>
        <v>-3.2234003181487947E-2</v>
      </c>
      <c r="BE23" s="335">
        <f t="shared" si="14"/>
        <v>-5.5900770507277375E-2</v>
      </c>
      <c r="BF23" s="335">
        <f t="shared" si="14"/>
        <v>2.5082052954032097E-2</v>
      </c>
      <c r="BG23" s="335">
        <f t="shared" si="14"/>
        <v>-1.9006962885267598E-2</v>
      </c>
    </row>
    <row r="24" spans="1:59" s="28" customFormat="1" ht="15.75" customHeight="1">
      <c r="A24" s="32"/>
      <c r="R24" s="333" t="s">
        <v>73</v>
      </c>
      <c r="S24" s="358"/>
      <c r="T24" s="332"/>
      <c r="U24" s="310"/>
      <c r="W24" s="333" t="s">
        <v>284</v>
      </c>
      <c r="X24" s="357"/>
      <c r="Y24" s="359"/>
      <c r="Z24" s="310"/>
      <c r="AA24" s="327"/>
      <c r="AB24" s="335">
        <f t="shared" ref="AB24:BG24" si="15">AB11/AA11-1</f>
        <v>3.9640485070098208E-3</v>
      </c>
      <c r="AC24" s="335">
        <f t="shared" si="15"/>
        <v>3.7550060031747989E-3</v>
      </c>
      <c r="AD24" s="335">
        <f t="shared" si="15"/>
        <v>2.9783168897059564E-3</v>
      </c>
      <c r="AE24" s="335">
        <f t="shared" si="15"/>
        <v>2.6172981798973094E-3</v>
      </c>
      <c r="AF24" s="335">
        <f t="shared" si="15"/>
        <v>2.4348381431364974E-3</v>
      </c>
      <c r="AG24" s="335">
        <f t="shared" si="15"/>
        <v>2.30150513657712E-3</v>
      </c>
      <c r="AH24" s="335">
        <f t="shared" si="15"/>
        <v>2.3677289665420265E-3</v>
      </c>
      <c r="AI24" s="335">
        <f t="shared" si="15"/>
        <v>2.4968887972922627E-3</v>
      </c>
      <c r="AJ24" s="335">
        <f t="shared" si="15"/>
        <v>1.5418432538427673E-3</v>
      </c>
      <c r="AK24" s="335">
        <f t="shared" si="15"/>
        <v>2.0447314612330736E-3</v>
      </c>
      <c r="AL24" s="335">
        <f t="shared" si="15"/>
        <v>3.0726565085168467E-3</v>
      </c>
      <c r="AM24" s="335">
        <f t="shared" si="15"/>
        <v>1.3352602972132033E-3</v>
      </c>
      <c r="AN24" s="335">
        <f t="shared" si="15"/>
        <v>1.6315516997944535E-3</v>
      </c>
      <c r="AO24" s="335">
        <f t="shared" si="15"/>
        <v>7.2830360079567669E-4</v>
      </c>
      <c r="AP24" s="335">
        <f t="shared" si="15"/>
        <v>-1.486849210013963E-4</v>
      </c>
      <c r="AQ24" s="335">
        <f t="shared" si="15"/>
        <v>1.0409492204621618E-3</v>
      </c>
      <c r="AR24" s="335">
        <f t="shared" si="15"/>
        <v>1.0320482247989649E-3</v>
      </c>
      <c r="AS24" s="335">
        <f t="shared" si="15"/>
        <v>3.983348043081758E-4</v>
      </c>
      <c r="AT24" s="335">
        <f t="shared" si="15"/>
        <v>-4.0598357328003321E-4</v>
      </c>
      <c r="AU24" s="335">
        <f t="shared" si="15"/>
        <v>1.9801299675070716E-4</v>
      </c>
      <c r="AV24" s="335">
        <f t="shared" si="15"/>
        <v>-1.7423365118465206E-3</v>
      </c>
      <c r="AW24" s="335">
        <f t="shared" si="15"/>
        <v>-1.8897598423420758E-3</v>
      </c>
      <c r="AX24" s="335">
        <f t="shared" si="15"/>
        <v>-1.4010916004358887E-3</v>
      </c>
      <c r="AY24" s="335">
        <f t="shared" si="15"/>
        <v>-1.3871172348183247E-3</v>
      </c>
      <c r="AZ24" s="335">
        <f t="shared" si="15"/>
        <v>-1.119209287539058E-3</v>
      </c>
      <c r="BA24" s="335">
        <f t="shared" si="15"/>
        <v>-4.1500535683036688E-4</v>
      </c>
      <c r="BB24" s="335">
        <f t="shared" si="15"/>
        <v>-9.6818375025586878E-4</v>
      </c>
      <c r="BC24" s="335">
        <f t="shared" si="15"/>
        <v>-1.3394369637327319E-3</v>
      </c>
      <c r="BD24" s="335">
        <f t="shared" si="15"/>
        <v>-1.5305840677244387E-3</v>
      </c>
      <c r="BE24" s="335">
        <f t="shared" si="15"/>
        <v>-3.2310141835566464E-3</v>
      </c>
      <c r="BF24" s="335">
        <f t="shared" si="15"/>
        <v>-5.1036774430891496E-3</v>
      </c>
      <c r="BG24" s="335">
        <f t="shared" si="15"/>
        <v>-4.4245407792956604E-3</v>
      </c>
    </row>
    <row r="25" spans="1:59" s="28" customFormat="1">
      <c r="A25" s="32"/>
      <c r="B25" s="360"/>
      <c r="C25" s="360"/>
      <c r="D25" s="360"/>
      <c r="E25" s="360"/>
      <c r="F25" s="360"/>
      <c r="G25" s="360"/>
      <c r="H25" s="360"/>
      <c r="I25" s="360"/>
      <c r="J25" s="360"/>
      <c r="K25" s="360"/>
      <c r="L25" s="360"/>
      <c r="M25" s="360"/>
      <c r="N25" s="360"/>
      <c r="O25" s="360"/>
      <c r="P25" s="360"/>
      <c r="Q25" s="360"/>
      <c r="S25" s="318"/>
    </row>
    <row r="26" spans="1:59" s="28" customFormat="1">
      <c r="A26" s="32"/>
      <c r="R26" s="28" t="s">
        <v>700</v>
      </c>
      <c r="S26" s="318"/>
      <c r="W26" s="28" t="s">
        <v>701</v>
      </c>
      <c r="X26" s="318"/>
    </row>
    <row r="27" spans="1:59" s="28" customFormat="1">
      <c r="A27" s="32"/>
      <c r="R27" s="290"/>
      <c r="S27" s="291"/>
      <c r="T27" s="291"/>
      <c r="U27" s="292"/>
      <c r="W27" s="290"/>
      <c r="X27" s="291"/>
      <c r="Y27" s="291"/>
      <c r="Z27" s="292"/>
      <c r="AA27" s="135">
        <v>1990</v>
      </c>
      <c r="AB27" s="135">
        <f t="shared" ref="AB27:BA27" si="16">AA27+1</f>
        <v>1991</v>
      </c>
      <c r="AC27" s="135">
        <f t="shared" si="16"/>
        <v>1992</v>
      </c>
      <c r="AD27" s="135">
        <f t="shared" si="16"/>
        <v>1993</v>
      </c>
      <c r="AE27" s="135">
        <f t="shared" si="16"/>
        <v>1994</v>
      </c>
      <c r="AF27" s="135">
        <f t="shared" si="16"/>
        <v>1995</v>
      </c>
      <c r="AG27" s="135">
        <f t="shared" si="16"/>
        <v>1996</v>
      </c>
      <c r="AH27" s="135">
        <f t="shared" si="16"/>
        <v>1997</v>
      </c>
      <c r="AI27" s="135">
        <f t="shared" si="16"/>
        <v>1998</v>
      </c>
      <c r="AJ27" s="135">
        <f t="shared" si="16"/>
        <v>1999</v>
      </c>
      <c r="AK27" s="135">
        <f t="shared" si="16"/>
        <v>2000</v>
      </c>
      <c r="AL27" s="135">
        <f t="shared" si="16"/>
        <v>2001</v>
      </c>
      <c r="AM27" s="135">
        <f t="shared" si="16"/>
        <v>2002</v>
      </c>
      <c r="AN27" s="135">
        <f t="shared" si="16"/>
        <v>2003</v>
      </c>
      <c r="AO27" s="135">
        <f t="shared" si="16"/>
        <v>2004</v>
      </c>
      <c r="AP27" s="135">
        <f t="shared" si="16"/>
        <v>2005</v>
      </c>
      <c r="AQ27" s="135">
        <f t="shared" si="16"/>
        <v>2006</v>
      </c>
      <c r="AR27" s="135">
        <f t="shared" si="16"/>
        <v>2007</v>
      </c>
      <c r="AS27" s="135">
        <f t="shared" si="16"/>
        <v>2008</v>
      </c>
      <c r="AT27" s="135">
        <f t="shared" si="16"/>
        <v>2009</v>
      </c>
      <c r="AU27" s="135">
        <f t="shared" si="16"/>
        <v>2010</v>
      </c>
      <c r="AV27" s="135">
        <f t="shared" si="16"/>
        <v>2011</v>
      </c>
      <c r="AW27" s="135">
        <f t="shared" si="16"/>
        <v>2012</v>
      </c>
      <c r="AX27" s="135">
        <f t="shared" si="16"/>
        <v>2013</v>
      </c>
      <c r="AY27" s="135">
        <f t="shared" si="16"/>
        <v>2014</v>
      </c>
      <c r="AZ27" s="135">
        <f t="shared" si="16"/>
        <v>2015</v>
      </c>
      <c r="BA27" s="135">
        <f t="shared" si="16"/>
        <v>2016</v>
      </c>
      <c r="BB27" s="135">
        <f t="shared" ref="BB27:BG27" si="17">BA27+1</f>
        <v>2017</v>
      </c>
      <c r="BC27" s="135">
        <f t="shared" si="17"/>
        <v>2018</v>
      </c>
      <c r="BD27" s="135">
        <f t="shared" si="17"/>
        <v>2019</v>
      </c>
      <c r="BE27" s="135">
        <f t="shared" si="17"/>
        <v>2020</v>
      </c>
      <c r="BF27" s="135">
        <f t="shared" si="17"/>
        <v>2021</v>
      </c>
      <c r="BG27" s="135">
        <f t="shared" si="17"/>
        <v>2022</v>
      </c>
    </row>
    <row r="28" spans="1:59" s="28" customFormat="1" ht="15.75" customHeight="1">
      <c r="A28" s="32"/>
      <c r="R28" s="295" t="s">
        <v>546</v>
      </c>
      <c r="S28" s="348"/>
      <c r="T28" s="32"/>
      <c r="U28" s="349"/>
      <c r="W28" s="295" t="s">
        <v>547</v>
      </c>
      <c r="X28" s="348"/>
      <c r="Y28" s="350"/>
      <c r="Z28" s="32"/>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35">
        <f>AY5/$AX5-1</f>
        <v>-3.5217809162586988E-2</v>
      </c>
      <c r="AZ28" s="335">
        <f t="shared" ref="AZ28:BE28" si="18">AZ5/$AX5-1</f>
        <v>-6.257652030189309E-2</v>
      </c>
      <c r="BA28" s="335">
        <f t="shared" si="18"/>
        <v>-7.539224556829538E-2</v>
      </c>
      <c r="BB28" s="335">
        <f t="shared" si="18"/>
        <v>-8.5571919565377241E-2</v>
      </c>
      <c r="BC28" s="335">
        <f t="shared" si="18"/>
        <v>-0.11743112338674799</v>
      </c>
      <c r="BD28" s="335">
        <f t="shared" si="18"/>
        <v>-0.14289943321924126</v>
      </c>
      <c r="BE28" s="335">
        <f t="shared" si="18"/>
        <v>-0.18829435357414848</v>
      </c>
      <c r="BF28" s="335">
        <f t="shared" ref="BF28:BG34" si="19">BF5/$AX5-1</f>
        <v>-0.17287833734886771</v>
      </c>
      <c r="BG28" s="335">
        <f t="shared" si="19"/>
        <v>-0.19318713236815088</v>
      </c>
    </row>
    <row r="29" spans="1:59" s="28" customFormat="1" ht="15.75" customHeight="1">
      <c r="A29" s="32"/>
      <c r="R29" s="308"/>
      <c r="S29" s="309" t="s">
        <v>687</v>
      </c>
      <c r="T29" s="353"/>
      <c r="U29" s="354"/>
      <c r="W29" s="308"/>
      <c r="X29" s="309" t="s">
        <v>689</v>
      </c>
      <c r="Y29" s="355"/>
      <c r="Z29" s="354"/>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35">
        <f t="shared" ref="AY29:BE29" si="20">AY6/$AX6-1</f>
        <v>-3.9181125158562535E-2</v>
      </c>
      <c r="AZ29" s="335">
        <f t="shared" si="20"/>
        <v>-6.9990122108084085E-2</v>
      </c>
      <c r="BA29" s="335">
        <f t="shared" si="20"/>
        <v>-8.5210829087683404E-2</v>
      </c>
      <c r="BB29" s="335">
        <f t="shared" si="20"/>
        <v>-9.7118039583730664E-2</v>
      </c>
      <c r="BC29" s="335">
        <f t="shared" si="20"/>
        <v>-0.13132659946840786</v>
      </c>
      <c r="BD29" s="335">
        <f t="shared" si="20"/>
        <v>-0.15947978727020884</v>
      </c>
      <c r="BE29" s="335">
        <f t="shared" si="20"/>
        <v>-0.20890716957991073</v>
      </c>
      <c r="BF29" s="335">
        <f t="shared" si="19"/>
        <v>-0.19270476484914212</v>
      </c>
      <c r="BG29" s="335">
        <f t="shared" si="19"/>
        <v>-0.21320985290199368</v>
      </c>
    </row>
    <row r="30" spans="1:59" s="32" customFormat="1" ht="15.75" customHeight="1">
      <c r="R30" s="356"/>
      <c r="S30" s="313"/>
      <c r="T30" s="309" t="s">
        <v>690</v>
      </c>
      <c r="U30" s="354"/>
      <c r="W30" s="356"/>
      <c r="X30" s="308"/>
      <c r="Y30" s="295" t="s">
        <v>691</v>
      </c>
      <c r="Z30" s="354"/>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51">
        <f t="shared" ref="AY30:BE30" si="21">AY7/$AX7-1</f>
        <v>-4.0629391037306339E-2</v>
      </c>
      <c r="AZ30" s="351">
        <f t="shared" si="21"/>
        <v>-7.2503130668177151E-2</v>
      </c>
      <c r="BA30" s="351">
        <f t="shared" si="21"/>
        <v>-8.8487871313929434E-2</v>
      </c>
      <c r="BB30" s="351">
        <f t="shared" si="21"/>
        <v>-0.10195493933337885</v>
      </c>
      <c r="BC30" s="351">
        <f t="shared" si="21"/>
        <v>-0.13839335175215572</v>
      </c>
      <c r="BD30" s="351">
        <f t="shared" si="21"/>
        <v>-0.16744263564198592</v>
      </c>
      <c r="BE30" s="351">
        <f t="shared" si="21"/>
        <v>-0.21652286512120889</v>
      </c>
      <c r="BF30" s="351">
        <f t="shared" si="19"/>
        <v>-0.20097055817901244</v>
      </c>
      <c r="BG30" s="351">
        <f t="shared" si="19"/>
        <v>-0.2196258234283448</v>
      </c>
    </row>
    <row r="31" spans="1:59" s="28" customFormat="1" ht="15.75" customHeight="1">
      <c r="A31" s="32"/>
      <c r="R31" s="295" t="s">
        <v>999</v>
      </c>
      <c r="S31" s="357"/>
      <c r="T31" s="331"/>
      <c r="U31" s="299"/>
      <c r="W31" s="295" t="s">
        <v>548</v>
      </c>
      <c r="X31" s="348"/>
      <c r="Y31" s="298"/>
      <c r="Z31" s="29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35">
        <f>AY8/$AX8-1</f>
        <v>-3.3877684247464179E-2</v>
      </c>
      <c r="AZ31" s="335">
        <f t="shared" ref="AZ31:BE31" si="22">AZ8/$AX8-1</f>
        <v>-6.0222590235144313E-2</v>
      </c>
      <c r="BA31" s="335">
        <f t="shared" si="22"/>
        <v>-7.2685656183839042E-2</v>
      </c>
      <c r="BB31" s="335">
        <f t="shared" si="22"/>
        <v>-8.2006342434528978E-2</v>
      </c>
      <c r="BC31" s="335">
        <f t="shared" si="22"/>
        <v>-0.11280142646421909</v>
      </c>
      <c r="BD31" s="335">
        <f t="shared" si="22"/>
        <v>-0.13708256789111362</v>
      </c>
      <c r="BE31" s="335">
        <f t="shared" si="22"/>
        <v>-0.18013657859787591</v>
      </c>
      <c r="BF31" s="335">
        <f t="shared" si="19"/>
        <v>-0.16027996869694439</v>
      </c>
      <c r="BG31" s="335">
        <f t="shared" si="19"/>
        <v>-0.17725784249799326</v>
      </c>
    </row>
    <row r="32" spans="1:59" s="28" customFormat="1" ht="15.75" customHeight="1">
      <c r="A32" s="32"/>
      <c r="R32" s="308"/>
      <c r="S32" s="1888" t="s">
        <v>1085</v>
      </c>
      <c r="T32" s="296"/>
      <c r="U32" s="354"/>
      <c r="W32" s="308"/>
      <c r="X32" s="309" t="s">
        <v>706</v>
      </c>
      <c r="Y32" s="332"/>
      <c r="Z32" s="354"/>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35">
        <f t="shared" ref="AY32:BE32" si="23">AY9/$AX9-1</f>
        <v>-3.784650546375079E-2</v>
      </c>
      <c r="AZ32" s="335">
        <f t="shared" si="23"/>
        <v>-6.7654808067680205E-2</v>
      </c>
      <c r="BA32" s="335">
        <f t="shared" si="23"/>
        <v>-8.2532981484589651E-2</v>
      </c>
      <c r="BB32" s="335">
        <f t="shared" si="23"/>
        <v>-9.3597483578510832E-2</v>
      </c>
      <c r="BC32" s="335">
        <f t="shared" si="23"/>
        <v>-0.12676979412925204</v>
      </c>
      <c r="BD32" s="335">
        <f t="shared" si="23"/>
        <v>-0.15377544746165861</v>
      </c>
      <c r="BE32" s="335">
        <f t="shared" si="23"/>
        <v>-0.20095655678779067</v>
      </c>
      <c r="BF32" s="335">
        <f t="shared" si="19"/>
        <v>-0.18040838398689718</v>
      </c>
      <c r="BG32" s="335">
        <f t="shared" si="19"/>
        <v>-0.1976758811188033</v>
      </c>
    </row>
    <row r="33" spans="1:59" s="32" customFormat="1" ht="15.75" customHeight="1">
      <c r="R33" s="356"/>
      <c r="S33" s="313"/>
      <c r="T33" s="1890" t="s">
        <v>1086</v>
      </c>
      <c r="U33" s="310"/>
      <c r="W33" s="356"/>
      <c r="X33" s="313"/>
      <c r="Y33" s="333" t="s">
        <v>708</v>
      </c>
      <c r="Z33" s="310"/>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51">
        <f t="shared" ref="AY33:BE33" si="24">AY10/$AX10-1</f>
        <v>-3.9296783047526374E-2</v>
      </c>
      <c r="AZ33" s="351">
        <f t="shared" si="24"/>
        <v>-7.0174126952333826E-2</v>
      </c>
      <c r="BA33" s="351">
        <f t="shared" si="24"/>
        <v>-8.5819616543752475E-2</v>
      </c>
      <c r="BB33" s="351">
        <f t="shared" si="24"/>
        <v>-9.845324357479901E-2</v>
      </c>
      <c r="BC33" s="351">
        <f t="shared" si="24"/>
        <v>-0.13387361651842444</v>
      </c>
      <c r="BD33" s="351">
        <f t="shared" si="24"/>
        <v>-0.16179233711914021</v>
      </c>
      <c r="BE33" s="351">
        <f t="shared" si="24"/>
        <v>-0.20864879131928449</v>
      </c>
      <c r="BF33" s="351">
        <f t="shared" si="19"/>
        <v>-0.18880007839791746</v>
      </c>
      <c r="BG33" s="351">
        <f t="shared" si="19"/>
        <v>-0.20421852520034023</v>
      </c>
    </row>
    <row r="34" spans="1:59" s="28" customFormat="1" ht="15.75" customHeight="1">
      <c r="A34" s="32"/>
      <c r="R34" s="333" t="s">
        <v>73</v>
      </c>
      <c r="S34" s="358"/>
      <c r="T34" s="332"/>
      <c r="U34" s="310"/>
      <c r="W34" s="333" t="s">
        <v>284</v>
      </c>
      <c r="X34" s="357"/>
      <c r="Y34" s="359"/>
      <c r="Z34" s="310"/>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35">
        <f t="shared" ref="AY34:BE34" si="25">AY11/$AX11-1</f>
        <v>-1.3871172348183247E-3</v>
      </c>
      <c r="AZ34" s="335">
        <f t="shared" si="25"/>
        <v>-2.5047740478653102E-3</v>
      </c>
      <c r="BA34" s="335">
        <f t="shared" si="25"/>
        <v>-2.918739910048207E-3</v>
      </c>
      <c r="BB34" s="335">
        <f t="shared" si="25"/>
        <v>-3.884097783751872E-3</v>
      </c>
      <c r="BC34" s="335">
        <f t="shared" si="25"/>
        <v>-5.2183322433423385E-3</v>
      </c>
      <c r="BD34" s="335">
        <f t="shared" si="25"/>
        <v>-6.7409292148750133E-3</v>
      </c>
      <c r="BE34" s="335">
        <f t="shared" si="25"/>
        <v>-9.9501633605280082E-3</v>
      </c>
      <c r="BF34" s="335">
        <f t="shared" si="19"/>
        <v>-1.5003058379319034E-2</v>
      </c>
      <c r="BG34" s="335">
        <f t="shared" si="19"/>
        <v>-1.9361217515001194E-2</v>
      </c>
    </row>
    <row r="35" spans="1:59" s="28" customFormat="1" ht="18.75" customHeight="1">
      <c r="A35" s="32"/>
      <c r="S35" s="361"/>
      <c r="X35" s="330"/>
      <c r="Y35" s="361"/>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329"/>
      <c r="BC35" s="329"/>
      <c r="BD35" s="329"/>
      <c r="BE35" s="329"/>
      <c r="BF35" s="329"/>
      <c r="BG35" s="329"/>
    </row>
  </sheetData>
  <mergeCells count="5">
    <mergeCell ref="W11:Y11"/>
    <mergeCell ref="W12:Z12"/>
    <mergeCell ref="W4:Y4"/>
    <mergeCell ref="R4:T4"/>
    <mergeCell ref="R12:U12"/>
  </mergeCells>
  <phoneticPr fontId="10"/>
  <pageMargins left="0.28000000000000003" right="0.32" top="0.71" bottom="0.24" header="0.51181102362204722" footer="0.26"/>
  <pageSetup paperSize="9" scale="4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F5DC-65A2-48A0-8633-284D314DEC81}">
  <sheetPr>
    <pageSetUpPr fitToPage="1"/>
  </sheetPr>
  <dimension ref="A1:BH36"/>
  <sheetViews>
    <sheetView zoomScaleNormal="100" workbookViewId="0">
      <pane xSplit="21" ySplit="4" topLeftCell="V5" activePane="bottomRight" state="frozen"/>
      <selection pane="topRight" activeCell="V1" sqref="V1"/>
      <selection pane="bottomLeft" activeCell="A5" sqref="A5"/>
      <selection pane="bottomRight" activeCell="V5" sqref="V5"/>
    </sheetView>
  </sheetViews>
  <sheetFormatPr defaultColWidth="9" defaultRowHeight="13.8"/>
  <cols>
    <col min="1" max="1" width="2" style="286" customWidth="1"/>
    <col min="2" max="17" width="1.88671875" style="287" hidden="1" customWidth="1"/>
    <col min="18" max="19" width="2.109375" style="287" customWidth="1"/>
    <col min="20" max="20" width="36.88671875" style="287" customWidth="1"/>
    <col min="21" max="21" width="17" style="287" customWidth="1"/>
    <col min="22" max="22" width="1.6640625" style="1" customWidth="1"/>
    <col min="23" max="23" width="2.109375" style="286" customWidth="1"/>
    <col min="24" max="24" width="2.109375" style="287" customWidth="1"/>
    <col min="25" max="25" width="32.77734375" style="1" customWidth="1"/>
    <col min="26" max="26" width="18" style="287" customWidth="1"/>
    <col min="27" max="59" width="7.88671875" style="287" customWidth="1"/>
    <col min="60" max="60" width="8.88671875" style="287" customWidth="1"/>
    <col min="61" max="16384" width="9" style="287"/>
  </cols>
  <sheetData>
    <row r="1" spans="1:60" ht="43.5" customHeight="1">
      <c r="R1" s="288" t="s">
        <v>1000</v>
      </c>
      <c r="W1" s="288" t="s">
        <v>420</v>
      </c>
      <c r="Y1" s="289"/>
      <c r="Z1" s="289"/>
    </row>
    <row r="2" spans="1:60" ht="14.25" customHeight="1">
      <c r="R2" s="35" t="str">
        <f>'0.Contents'!$C$2</f>
        <v>＜確報値＞</v>
      </c>
      <c r="U2" s="35"/>
      <c r="V2" s="286"/>
      <c r="W2" s="36" t="str">
        <f>'0.Contents'!$E$2</f>
        <v>&lt;Final Figures&gt;</v>
      </c>
      <c r="Y2" s="287"/>
    </row>
    <row r="3" spans="1:60" s="28" customFormat="1" ht="18.75" customHeight="1" thickBot="1">
      <c r="A3" s="32"/>
      <c r="R3" s="28" t="s">
        <v>683</v>
      </c>
      <c r="V3" s="32"/>
      <c r="W3" s="28" t="s">
        <v>684</v>
      </c>
    </row>
    <row r="4" spans="1:60" s="28" customFormat="1" ht="14.4" thickBot="1">
      <c r="A4" s="32"/>
      <c r="R4" s="1664"/>
      <c r="S4" s="1665"/>
      <c r="T4" s="586"/>
      <c r="U4" s="1567" t="s">
        <v>69</v>
      </c>
      <c r="W4" s="1954"/>
      <c r="X4" s="1955"/>
      <c r="Y4" s="1956"/>
      <c r="Z4" s="1648" t="s">
        <v>287</v>
      </c>
      <c r="AA4" s="1662">
        <v>1990</v>
      </c>
      <c r="AB4" s="1566">
        <f t="shared" ref="AB4:BA4" si="0">AA4+1</f>
        <v>1991</v>
      </c>
      <c r="AC4" s="1566">
        <f t="shared" si="0"/>
        <v>1992</v>
      </c>
      <c r="AD4" s="1566">
        <f t="shared" si="0"/>
        <v>1993</v>
      </c>
      <c r="AE4" s="1566">
        <f t="shared" si="0"/>
        <v>1994</v>
      </c>
      <c r="AF4" s="1566">
        <f t="shared" si="0"/>
        <v>1995</v>
      </c>
      <c r="AG4" s="1566">
        <f t="shared" si="0"/>
        <v>1996</v>
      </c>
      <c r="AH4" s="1566">
        <f t="shared" si="0"/>
        <v>1997</v>
      </c>
      <c r="AI4" s="1566">
        <f t="shared" si="0"/>
        <v>1998</v>
      </c>
      <c r="AJ4" s="1566">
        <f t="shared" si="0"/>
        <v>1999</v>
      </c>
      <c r="AK4" s="1566">
        <f t="shared" si="0"/>
        <v>2000</v>
      </c>
      <c r="AL4" s="1566">
        <f t="shared" si="0"/>
        <v>2001</v>
      </c>
      <c r="AM4" s="1566">
        <f t="shared" si="0"/>
        <v>2002</v>
      </c>
      <c r="AN4" s="1566">
        <f t="shared" si="0"/>
        <v>2003</v>
      </c>
      <c r="AO4" s="1566">
        <f t="shared" si="0"/>
        <v>2004</v>
      </c>
      <c r="AP4" s="1566">
        <f t="shared" si="0"/>
        <v>2005</v>
      </c>
      <c r="AQ4" s="1566">
        <f t="shared" si="0"/>
        <v>2006</v>
      </c>
      <c r="AR4" s="1566">
        <f t="shared" si="0"/>
        <v>2007</v>
      </c>
      <c r="AS4" s="1566">
        <f t="shared" si="0"/>
        <v>2008</v>
      </c>
      <c r="AT4" s="1566">
        <f t="shared" si="0"/>
        <v>2009</v>
      </c>
      <c r="AU4" s="1566">
        <f>AT4+1</f>
        <v>2010</v>
      </c>
      <c r="AV4" s="1566">
        <f>AU4+1</f>
        <v>2011</v>
      </c>
      <c r="AW4" s="1566">
        <f>AV4+1</f>
        <v>2012</v>
      </c>
      <c r="AX4" s="1566">
        <f>AW4+1</f>
        <v>2013</v>
      </c>
      <c r="AY4" s="1566">
        <f t="shared" si="0"/>
        <v>2014</v>
      </c>
      <c r="AZ4" s="1566">
        <f t="shared" si="0"/>
        <v>2015</v>
      </c>
      <c r="BA4" s="1566">
        <f t="shared" si="0"/>
        <v>2016</v>
      </c>
      <c r="BB4" s="1566">
        <f t="shared" ref="BB4:BG4" si="1">BA4+1</f>
        <v>2017</v>
      </c>
      <c r="BC4" s="1566">
        <f t="shared" si="1"/>
        <v>2018</v>
      </c>
      <c r="BD4" s="1566">
        <f t="shared" si="1"/>
        <v>2019</v>
      </c>
      <c r="BE4" s="1566">
        <f t="shared" si="1"/>
        <v>2020</v>
      </c>
      <c r="BF4" s="1566">
        <f t="shared" si="1"/>
        <v>2021</v>
      </c>
      <c r="BG4" s="1567">
        <f t="shared" si="1"/>
        <v>2022</v>
      </c>
      <c r="BH4" s="325"/>
    </row>
    <row r="5" spans="1:60" s="32" customFormat="1" ht="15.75" customHeight="1">
      <c r="R5" s="1642" t="s">
        <v>546</v>
      </c>
      <c r="T5" s="349"/>
      <c r="U5" s="1643" t="s">
        <v>685</v>
      </c>
      <c r="W5" s="1642" t="s">
        <v>547</v>
      </c>
      <c r="X5" s="1646"/>
      <c r="Y5" s="1647"/>
      <c r="Z5" s="1643" t="s">
        <v>686</v>
      </c>
      <c r="AA5" s="1659">
        <f>'1.Summary'!AA15</f>
        <v>1274.9205244517159</v>
      </c>
      <c r="AB5" s="1660">
        <f>'1.Summary'!AB15</f>
        <v>1288.9340512840988</v>
      </c>
      <c r="AC5" s="1660">
        <f>'1.Summary'!AC15</f>
        <v>1300.4471949992064</v>
      </c>
      <c r="AD5" s="1660">
        <f>'1.Summary'!AD15</f>
        <v>1295.6750103664615</v>
      </c>
      <c r="AE5" s="1660">
        <f>'1.Summary'!AE15</f>
        <v>1355.8835835052544</v>
      </c>
      <c r="AF5" s="1660">
        <f>'1.Summary'!AF15</f>
        <v>1376.105665554338</v>
      </c>
      <c r="AG5" s="1660">
        <f>'1.Summary'!AG15</f>
        <v>1388.7798539666517</v>
      </c>
      <c r="AH5" s="1660">
        <f>'1.Summary'!AH15</f>
        <v>1380.4591701575864</v>
      </c>
      <c r="AI5" s="1660">
        <f>'1.Summary'!AI15</f>
        <v>1331.9999703542057</v>
      </c>
      <c r="AJ5" s="1660">
        <f>'1.Summary'!AJ15</f>
        <v>1355.944684274675</v>
      </c>
      <c r="AK5" s="1660">
        <f>'1.Summary'!AK15</f>
        <v>1375.5808271830545</v>
      </c>
      <c r="AL5" s="1660">
        <f>'1.Summary'!AL15</f>
        <v>1350.1652814498352</v>
      </c>
      <c r="AM5" s="1660">
        <f>'1.Summary'!AM15</f>
        <v>1374.5686253984109</v>
      </c>
      <c r="AN5" s="1660">
        <f>'1.Summary'!AN15</f>
        <v>1381.6155911529281</v>
      </c>
      <c r="AO5" s="1660">
        <f>'1.Summary'!AO15</f>
        <v>1373.7314325351738</v>
      </c>
      <c r="AP5" s="1660">
        <f>'1.Summary'!AP15</f>
        <v>1381.2823397475354</v>
      </c>
      <c r="AQ5" s="1660">
        <f>'1.Summary'!AQ15</f>
        <v>1359.6317760193319</v>
      </c>
      <c r="AR5" s="1660">
        <f>'1.Summary'!AR15</f>
        <v>1394.831281198248</v>
      </c>
      <c r="AS5" s="1660">
        <f>'1.Summary'!AS15</f>
        <v>1321.6182384961451</v>
      </c>
      <c r="AT5" s="1660">
        <f>'1.Summary'!AT15</f>
        <v>1249.4615387527917</v>
      </c>
      <c r="AU5" s="1660">
        <f>'1.Summary'!AU15</f>
        <v>1302.6396804117358</v>
      </c>
      <c r="AV5" s="1660">
        <f>'1.Summary'!AV15</f>
        <v>1353.0545373563987</v>
      </c>
      <c r="AW5" s="1660">
        <f>'1.Summary'!AW15</f>
        <v>1395.6106496018072</v>
      </c>
      <c r="AX5" s="1660">
        <f>'1.Summary'!AX15</f>
        <v>1407.337900375981</v>
      </c>
      <c r="AY5" s="1660">
        <f>'1.Summary'!AY15</f>
        <v>1357.7745427732639</v>
      </c>
      <c r="AZ5" s="1660">
        <f>'1.Summary'!AZ15</f>
        <v>1319.2715916814798</v>
      </c>
      <c r="BA5" s="1660">
        <f>'1.Summary'!BA15</f>
        <v>1301.2355357932659</v>
      </c>
      <c r="BB5" s="1660">
        <f>'1.Summary'!BB15</f>
        <v>1286.9092947637007</v>
      </c>
      <c r="BC5" s="1660">
        <f>'1.Summary'!BC15</f>
        <v>1242.0726297500823</v>
      </c>
      <c r="BD5" s="1660">
        <f>'1.Summary'!BD15</f>
        <v>1206.2301120642962</v>
      </c>
      <c r="BE5" s="1660">
        <f>'1.Summary'!BE15</f>
        <v>1142.3441201642863</v>
      </c>
      <c r="BF5" s="1660">
        <f>'1.Summary'!BF15</f>
        <v>1164.039664070935</v>
      </c>
      <c r="BG5" s="1661">
        <f>'1.Summary'!BG15</f>
        <v>1135.4583271293309</v>
      </c>
      <c r="BH5" s="1649"/>
    </row>
    <row r="6" spans="1:60" s="28" customFormat="1" ht="15.75" customHeight="1">
      <c r="A6" s="32"/>
      <c r="R6" s="1635"/>
      <c r="S6" s="295" t="s">
        <v>687</v>
      </c>
      <c r="T6" s="297"/>
      <c r="U6" s="1634" t="s">
        <v>688</v>
      </c>
      <c r="W6" s="1635"/>
      <c r="X6" s="295" t="s">
        <v>689</v>
      </c>
      <c r="Y6" s="299"/>
      <c r="Z6" s="1644" t="s">
        <v>688</v>
      </c>
      <c r="AA6" s="1669">
        <f>'1.Summary'!AA5</f>
        <v>1162.8635535451144</v>
      </c>
      <c r="AB6" s="302">
        <f>'1.Summary'!AB5</f>
        <v>1174.3817123911344</v>
      </c>
      <c r="AC6" s="302">
        <f>'1.Summary'!AC5</f>
        <v>1183.886181934432</v>
      </c>
      <c r="AD6" s="302">
        <f>'1.Summary'!AD5</f>
        <v>1176.6633435552017</v>
      </c>
      <c r="AE6" s="302">
        <f>'1.Summary'!AE5</f>
        <v>1231.6786615931549</v>
      </c>
      <c r="AF6" s="302">
        <f>'1.Summary'!AF5</f>
        <v>1243.9190681113812</v>
      </c>
      <c r="AG6" s="302">
        <f>'1.Summary'!AG5</f>
        <v>1256.4651473704346</v>
      </c>
      <c r="AH6" s="302">
        <f>'1.Summary'!AH5</f>
        <v>1249.0058232648578</v>
      </c>
      <c r="AI6" s="302">
        <f>'1.Summary'!AI5</f>
        <v>1208.7787561069952</v>
      </c>
      <c r="AJ6" s="302">
        <f>'1.Summary'!AJ5</f>
        <v>1245.4046238596511</v>
      </c>
      <c r="AK6" s="302">
        <f>'1.Summary'!AK5</f>
        <v>1268.193085807033</v>
      </c>
      <c r="AL6" s="302">
        <f>'1.Summary'!AL5</f>
        <v>1253.1586766645182</v>
      </c>
      <c r="AM6" s="302">
        <f>'1.Summary'!AM5</f>
        <v>1282.5431776637167</v>
      </c>
      <c r="AN6" s="302">
        <f>'1.Summary'!AN5</f>
        <v>1290.9038068442221</v>
      </c>
      <c r="AO6" s="302">
        <f>'1.Summary'!AO5</f>
        <v>1286.218223803043</v>
      </c>
      <c r="AP6" s="302">
        <f>'1.Summary'!AP5</f>
        <v>1293.5842614526675</v>
      </c>
      <c r="AQ6" s="302">
        <f>'1.Summary'!AQ5</f>
        <v>1270.4421258507589</v>
      </c>
      <c r="AR6" s="302">
        <f>'1.Summary'!AR5</f>
        <v>1306.0184933905634</v>
      </c>
      <c r="AS6" s="302">
        <f>'1.Summary'!AS5</f>
        <v>1234.9042634428774</v>
      </c>
      <c r="AT6" s="302">
        <f>'1.Summary'!AT5</f>
        <v>1165.8792587906871</v>
      </c>
      <c r="AU6" s="302">
        <f>'1.Summary'!AU5</f>
        <v>1217.226911184453</v>
      </c>
      <c r="AV6" s="302">
        <f>'1.Summary'!AV5</f>
        <v>1267.1572700494989</v>
      </c>
      <c r="AW6" s="302">
        <f>'1.Summary'!AW5</f>
        <v>1308.2529592239512</v>
      </c>
      <c r="AX6" s="302">
        <f>'1.Summary'!AX5</f>
        <v>1317.6089086754052</v>
      </c>
      <c r="AY6" s="302">
        <f>'1.Summary'!AY5</f>
        <v>1265.9835091145571</v>
      </c>
      <c r="AZ6" s="302">
        <f>'1.Summary'!AZ5</f>
        <v>1225.3893002665143</v>
      </c>
      <c r="BA6" s="302">
        <f>'1.Summary'!BA5</f>
        <v>1205.3343611538562</v>
      </c>
      <c r="BB6" s="302">
        <f>'1.Summary'!BB5</f>
        <v>1189.645314526791</v>
      </c>
      <c r="BC6" s="302">
        <f>'1.Summary'!BC5</f>
        <v>1144.5718112697843</v>
      </c>
      <c r="BD6" s="302">
        <f>'1.Summary'!BD5</f>
        <v>1107.4769202145196</v>
      </c>
      <c r="BE6" s="302">
        <f>'1.Summary'!BE5</f>
        <v>1042.3509609507512</v>
      </c>
      <c r="BF6" s="302">
        <f>'1.Summary'!BF5</f>
        <v>1063.6993937659765</v>
      </c>
      <c r="BG6" s="1670">
        <f>'1.Summary'!BG5</f>
        <v>1036.6817070743657</v>
      </c>
      <c r="BH6" s="506"/>
    </row>
    <row r="7" spans="1:60" s="28" customFormat="1" ht="15.75" customHeight="1">
      <c r="A7" s="32"/>
      <c r="R7" s="1636"/>
      <c r="S7" s="304"/>
      <c r="T7" s="305" t="s">
        <v>690</v>
      </c>
      <c r="U7" s="1634" t="s">
        <v>688</v>
      </c>
      <c r="W7" s="1635"/>
      <c r="X7" s="301"/>
      <c r="Y7" s="306" t="s">
        <v>691</v>
      </c>
      <c r="Z7" s="1644" t="s">
        <v>688</v>
      </c>
      <c r="AA7" s="1669">
        <f>'2.CO2-Sector'!AA5/1000</f>
        <v>1067.561954437844</v>
      </c>
      <c r="AB7" s="302">
        <f>'2.CO2-Sector'!AB5/1000</f>
        <v>1077.8113134951486</v>
      </c>
      <c r="AC7" s="302">
        <f>'2.CO2-Sector'!AC5/1000</f>
        <v>1085.8221633882238</v>
      </c>
      <c r="AD7" s="302">
        <f>'2.CO2-Sector'!AD5/1000</f>
        <v>1081.0016873980737</v>
      </c>
      <c r="AE7" s="302">
        <f>'2.CO2-Sector'!AE5/1000</f>
        <v>1130.9039713782831</v>
      </c>
      <c r="AF7" s="302">
        <f>'2.CO2-Sector'!AF5/1000</f>
        <v>1142.1412286336395</v>
      </c>
      <c r="AG7" s="302">
        <f>'2.CO2-Sector'!AG5/1000</f>
        <v>1153.5496793706229</v>
      </c>
      <c r="AH7" s="302">
        <f>'2.CO2-Sector'!AH5/1000</f>
        <v>1147.0967966268647</v>
      </c>
      <c r="AI7" s="302">
        <f>'2.CO2-Sector'!AI5/1000</f>
        <v>1113.1578091833085</v>
      </c>
      <c r="AJ7" s="302">
        <f>'2.CO2-Sector'!AJ5/1000</f>
        <v>1149.4787329300641</v>
      </c>
      <c r="AK7" s="302">
        <f>'2.CO2-Sector'!AK5/1000</f>
        <v>1170.3002428345183</v>
      </c>
      <c r="AL7" s="302">
        <f>'2.CO2-Sector'!AL5/1000</f>
        <v>1157.3601822797361</v>
      </c>
      <c r="AM7" s="302">
        <f>'2.CO2-Sector'!AM5/1000</f>
        <v>1188.9908394394013</v>
      </c>
      <c r="AN7" s="302">
        <f>'2.CO2-Sector'!AN5/1000</f>
        <v>1197.2982498674169</v>
      </c>
      <c r="AO7" s="302">
        <f>'2.CO2-Sector'!AO5/1000</f>
        <v>1193.4424477155812</v>
      </c>
      <c r="AP7" s="302">
        <f>'2.CO2-Sector'!AP5/1000</f>
        <v>1200.5211451346584</v>
      </c>
      <c r="AQ7" s="302">
        <f>'2.CO2-Sector'!AQ5/1000</f>
        <v>1178.6756193085625</v>
      </c>
      <c r="AR7" s="302">
        <f>'2.CO2-Sector'!AR5/1000</f>
        <v>1214.4658442662508</v>
      </c>
      <c r="AS7" s="302">
        <f>'2.CO2-Sector'!AS5/1000</f>
        <v>1146.91826166287</v>
      </c>
      <c r="AT7" s="302">
        <f>'2.CO2-Sector'!AT5/1000</f>
        <v>1087.272069202096</v>
      </c>
      <c r="AU7" s="302">
        <f>'2.CO2-Sector'!AU5/1000</f>
        <v>1136.944412005553</v>
      </c>
      <c r="AV7" s="302">
        <f>'2.CO2-Sector'!AV5/1000</f>
        <v>1188.0046866890555</v>
      </c>
      <c r="AW7" s="302">
        <f>'2.CO2-Sector'!AW5/1000</f>
        <v>1227.2625996148483</v>
      </c>
      <c r="AX7" s="302">
        <f>'2.CO2-Sector'!AX5/1000</f>
        <v>1235.3729068825387</v>
      </c>
      <c r="AY7" s="302">
        <f>'2.CO2-Sector'!AY5/1000</f>
        <v>1185.1804579719142</v>
      </c>
      <c r="AZ7" s="302">
        <f>'2.CO2-Sector'!AZ5/1000</f>
        <v>1145.8045035909081</v>
      </c>
      <c r="BA7" s="302">
        <f>'2.CO2-Sector'!BA5/1000</f>
        <v>1126.0573880736017</v>
      </c>
      <c r="BB7" s="302">
        <f>'2.CO2-Sector'!BB5/1000</f>
        <v>1109.4205371072296</v>
      </c>
      <c r="BC7" s="302">
        <f>'2.CO2-Sector'!BC5/1000</f>
        <v>1064.4055096352604</v>
      </c>
      <c r="BD7" s="302">
        <f>'2.CO2-Sector'!BD5/1000</f>
        <v>1028.5188113534248</v>
      </c>
      <c r="BE7" s="302">
        <f>'2.CO2-Sector'!BE5/1000</f>
        <v>967.88642559121502</v>
      </c>
      <c r="BF7" s="302">
        <f>'2.CO2-Sector'!BF5/1000</f>
        <v>987.09932422712575</v>
      </c>
      <c r="BG7" s="1670">
        <f>'2.CO2-Sector'!BG5/1000</f>
        <v>964.05311496739318</v>
      </c>
      <c r="BH7" s="506"/>
    </row>
    <row r="8" spans="1:60" s="32" customFormat="1" ht="15.75" customHeight="1">
      <c r="R8" s="1633" t="s">
        <v>1001</v>
      </c>
      <c r="S8" s="296"/>
      <c r="T8" s="297"/>
      <c r="U8" s="1634" t="s">
        <v>692</v>
      </c>
      <c r="W8" s="1633" t="s">
        <v>549</v>
      </c>
      <c r="X8" s="298"/>
      <c r="Y8" s="299"/>
      <c r="Z8" s="1634" t="s">
        <v>693</v>
      </c>
      <c r="AA8" s="1652">
        <f t="shared" ref="AA8:AD8" si="2">AA5/AA11*10^3</f>
        <v>2.9590003768068511</v>
      </c>
      <c r="AB8" s="307">
        <f t="shared" si="2"/>
        <v>2.9182670250970193</v>
      </c>
      <c r="AC8" s="307">
        <f t="shared" si="2"/>
        <v>2.9269758958625136</v>
      </c>
      <c r="AD8" s="307">
        <f t="shared" si="2"/>
        <v>2.9390942469278341</v>
      </c>
      <c r="AE8" s="307">
        <f>AE5/AE11*10^3</f>
        <v>3.0269521968501683</v>
      </c>
      <c r="AF8" s="307">
        <f t="shared" ref="AF8:BD8" si="3">AF5/AF11*10^3</f>
        <v>2.977441050337907</v>
      </c>
      <c r="AG8" s="307">
        <f t="shared" si="3"/>
        <v>2.9187937144283178</v>
      </c>
      <c r="AH8" s="307">
        <f t="shared" si="3"/>
        <v>2.904900916186314</v>
      </c>
      <c r="AI8" s="307">
        <f t="shared" si="3"/>
        <v>2.8309862296622872</v>
      </c>
      <c r="AJ8" s="307">
        <f t="shared" si="3"/>
        <v>2.8647519601949614</v>
      </c>
      <c r="AK8" s="307">
        <f t="shared" si="3"/>
        <v>2.8326105377691224</v>
      </c>
      <c r="AL8" s="307">
        <f t="shared" si="3"/>
        <v>2.8005133261147743</v>
      </c>
      <c r="AM8" s="307">
        <f t="shared" si="3"/>
        <v>2.8251594668914026</v>
      </c>
      <c r="AN8" s="307">
        <f t="shared" si="3"/>
        <v>2.7859489242134625</v>
      </c>
      <c r="AO8" s="307">
        <f t="shared" si="3"/>
        <v>2.724201453697515</v>
      </c>
      <c r="AP8" s="307">
        <f t="shared" si="3"/>
        <v>2.6814034243656857</v>
      </c>
      <c r="AQ8" s="307">
        <f t="shared" si="3"/>
        <v>2.6057338143351338</v>
      </c>
      <c r="AR8" s="307">
        <f t="shared" si="3"/>
        <v>2.6453753268680655</v>
      </c>
      <c r="AS8" s="307">
        <f t="shared" si="3"/>
        <v>2.60026962176229</v>
      </c>
      <c r="AT8" s="307">
        <f t="shared" si="3"/>
        <v>2.5197076419021056</v>
      </c>
      <c r="AU8" s="307">
        <f t="shared" si="3"/>
        <v>2.5438966607378632</v>
      </c>
      <c r="AV8" s="307">
        <f t="shared" si="3"/>
        <v>2.6288896475397534</v>
      </c>
      <c r="AW8" s="307">
        <f t="shared" si="3"/>
        <v>2.6946488566883051</v>
      </c>
      <c r="AX8" s="307">
        <f t="shared" si="3"/>
        <v>2.6450125300189105</v>
      </c>
      <c r="AY8" s="307">
        <f t="shared" si="3"/>
        <v>2.5608950942667046</v>
      </c>
      <c r="AZ8" s="307">
        <f t="shared" si="3"/>
        <v>2.4457518984628299</v>
      </c>
      <c r="BA8" s="307">
        <f t="shared" si="3"/>
        <v>2.3942696891072095</v>
      </c>
      <c r="BB8" s="307">
        <f t="shared" si="3"/>
        <v>2.3264116859605544</v>
      </c>
      <c r="BC8" s="307">
        <f t="shared" si="3"/>
        <v>2.2398501764005765</v>
      </c>
      <c r="BD8" s="307">
        <f t="shared" si="3"/>
        <v>2.1925046496665996</v>
      </c>
      <c r="BE8" s="307">
        <f>BE5/BE11*10^3</f>
        <v>2.160267217862347</v>
      </c>
      <c r="BF8" s="307">
        <f>BF5/BF11*10^3</f>
        <v>2.1412241205293996</v>
      </c>
      <c r="BG8" s="1653">
        <f>BG5/BG11*10^3</f>
        <v>2.0572860169704348</v>
      </c>
      <c r="BH8" s="338"/>
    </row>
    <row r="9" spans="1:60" s="28" customFormat="1" ht="15.75" customHeight="1">
      <c r="A9" s="32"/>
      <c r="R9" s="1637"/>
      <c r="S9" s="295" t="s">
        <v>1035</v>
      </c>
      <c r="T9" s="297"/>
      <c r="U9" s="1634" t="s">
        <v>694</v>
      </c>
      <c r="W9" s="1637"/>
      <c r="X9" s="309" t="s">
        <v>695</v>
      </c>
      <c r="Y9" s="310"/>
      <c r="Z9" s="1666" t="s">
        <v>696</v>
      </c>
      <c r="AA9" s="1654">
        <f t="shared" ref="AA9:AD9" si="4">AA6/AA11*10^3</f>
        <v>2.6989240718316339</v>
      </c>
      <c r="AB9" s="311">
        <f t="shared" si="4"/>
        <v>2.6589098354052449</v>
      </c>
      <c r="AC9" s="311">
        <f t="shared" si="4"/>
        <v>2.6646267001782413</v>
      </c>
      <c r="AD9" s="311">
        <f t="shared" si="4"/>
        <v>2.6691295548224163</v>
      </c>
      <c r="AE9" s="311">
        <f t="shared" ref="AE9:BE9" si="5">AE6/AE11*10^3</f>
        <v>2.7496700128816243</v>
      </c>
      <c r="AF9" s="311">
        <f t="shared" si="5"/>
        <v>2.6914326344270507</v>
      </c>
      <c r="AG9" s="311">
        <f t="shared" si="5"/>
        <v>2.6407083628613308</v>
      </c>
      <c r="AH9" s="311">
        <f t="shared" si="5"/>
        <v>2.6282835731461329</v>
      </c>
      <c r="AI9" s="311">
        <f t="shared" si="5"/>
        <v>2.5690961632208018</v>
      </c>
      <c r="AJ9" s="311">
        <f t="shared" si="5"/>
        <v>2.6312100919856376</v>
      </c>
      <c r="AK9" s="311">
        <f t="shared" si="5"/>
        <v>2.6114765688755126</v>
      </c>
      <c r="AL9" s="311">
        <f t="shared" si="5"/>
        <v>2.5993021905931242</v>
      </c>
      <c r="AM9" s="311">
        <f t="shared" si="5"/>
        <v>2.6360189903384508</v>
      </c>
      <c r="AN9" s="311">
        <f t="shared" si="5"/>
        <v>2.6030337924455624</v>
      </c>
      <c r="AO9" s="311">
        <f t="shared" si="5"/>
        <v>2.5506568984813334</v>
      </c>
      <c r="AP9" s="311">
        <f t="shared" si="5"/>
        <v>2.5111602230422481</v>
      </c>
      <c r="AQ9" s="311">
        <f t="shared" si="5"/>
        <v>2.4348018815633097</v>
      </c>
      <c r="AR9" s="311">
        <f t="shared" si="5"/>
        <v>2.4769369209162098</v>
      </c>
      <c r="AS9" s="311">
        <f t="shared" si="5"/>
        <v>2.4296608116343092</v>
      </c>
      <c r="AT9" s="311">
        <f t="shared" si="5"/>
        <v>2.3511527060228152</v>
      </c>
      <c r="AU9" s="311">
        <f t="shared" si="5"/>
        <v>2.3770959239808036</v>
      </c>
      <c r="AV9" s="311">
        <f t="shared" si="5"/>
        <v>2.4619973083615703</v>
      </c>
      <c r="AW9" s="311">
        <f t="shared" si="5"/>
        <v>2.5259783893435737</v>
      </c>
      <c r="AX9" s="311">
        <f t="shared" si="5"/>
        <v>2.4763719304226233</v>
      </c>
      <c r="AY9" s="311">
        <f t="shared" si="5"/>
        <v>2.3877682603270096</v>
      </c>
      <c r="AZ9" s="311">
        <f t="shared" si="5"/>
        <v>2.2717067709030538</v>
      </c>
      <c r="BA9" s="311">
        <f t="shared" si="5"/>
        <v>2.2178118002216758</v>
      </c>
      <c r="BB9" s="311">
        <f t="shared" si="5"/>
        <v>2.1505826192447595</v>
      </c>
      <c r="BC9" s="311">
        <f t="shared" si="5"/>
        <v>2.0640253331172675</v>
      </c>
      <c r="BD9" s="311">
        <f t="shared" si="5"/>
        <v>2.013005870673664</v>
      </c>
      <c r="BE9" s="311">
        <f t="shared" si="5"/>
        <v>1.9711718830621605</v>
      </c>
      <c r="BF9" s="311">
        <f t="shared" ref="BF9:BG9" si="6">BF6/BF11*10^3</f>
        <v>1.9566505070444176</v>
      </c>
      <c r="BG9" s="1655">
        <f t="shared" si="6"/>
        <v>1.878317089280731</v>
      </c>
      <c r="BH9" s="339"/>
    </row>
    <row r="10" spans="1:60" s="28" customFormat="1" ht="15.75" customHeight="1">
      <c r="A10" s="32"/>
      <c r="R10" s="1157"/>
      <c r="S10" s="304"/>
      <c r="T10" s="305" t="s">
        <v>1036</v>
      </c>
      <c r="U10" s="1634" t="s">
        <v>694</v>
      </c>
      <c r="W10" s="1152"/>
      <c r="X10" s="313"/>
      <c r="Y10" s="314" t="s">
        <v>697</v>
      </c>
      <c r="Z10" s="1666" t="s">
        <v>696</v>
      </c>
      <c r="AA10" s="1654">
        <f t="shared" ref="AA10:AD10" si="7">AA7/AA11*10^3</f>
        <v>2.4777357998881864</v>
      </c>
      <c r="AB10" s="311">
        <f t="shared" si="7"/>
        <v>2.440265436634137</v>
      </c>
      <c r="AC10" s="311">
        <f t="shared" si="7"/>
        <v>2.4439095348523998</v>
      </c>
      <c r="AD10" s="311">
        <f t="shared" si="7"/>
        <v>2.4521317575248656</v>
      </c>
      <c r="AE10" s="311">
        <f t="shared" ref="AE10:BE10" si="8">AE7/AE11*10^3</f>
        <v>2.5246948205836204</v>
      </c>
      <c r="AF10" s="311">
        <f t="shared" si="8"/>
        <v>2.4712187912163568</v>
      </c>
      <c r="AG10" s="311">
        <f t="shared" si="8"/>
        <v>2.4244112872252437</v>
      </c>
      <c r="AH10" s="311">
        <f t="shared" si="8"/>
        <v>2.4138363578658959</v>
      </c>
      <c r="AI10" s="311">
        <f t="shared" si="8"/>
        <v>2.3658667412740124</v>
      </c>
      <c r="AJ10" s="311">
        <f t="shared" si="8"/>
        <v>2.428544092951185</v>
      </c>
      <c r="AK10" s="311">
        <f t="shared" si="8"/>
        <v>2.4098945948493342</v>
      </c>
      <c r="AL10" s="311">
        <f t="shared" si="8"/>
        <v>2.4005969181110589</v>
      </c>
      <c r="AM10" s="311">
        <f t="shared" si="8"/>
        <v>2.4437402862412689</v>
      </c>
      <c r="AN10" s="311">
        <f t="shared" si="8"/>
        <v>2.4142835333794226</v>
      </c>
      <c r="AO10" s="311">
        <f t="shared" si="8"/>
        <v>2.3666763196727407</v>
      </c>
      <c r="AP10" s="311">
        <f t="shared" si="8"/>
        <v>2.3305021840617002</v>
      </c>
      <c r="AQ10" s="311">
        <f t="shared" si="8"/>
        <v>2.2589314044695121</v>
      </c>
      <c r="AR10" s="311">
        <f t="shared" si="8"/>
        <v>2.3033022151510738</v>
      </c>
      <c r="AS10" s="311">
        <f t="shared" si="8"/>
        <v>2.2565493026487715</v>
      </c>
      <c r="AT10" s="311">
        <f t="shared" si="8"/>
        <v>2.1926307106098704</v>
      </c>
      <c r="AU10" s="311">
        <f t="shared" si="8"/>
        <v>2.2203139798653431</v>
      </c>
      <c r="AV10" s="311">
        <f t="shared" si="8"/>
        <v>2.3082094149490464</v>
      </c>
      <c r="AW10" s="311">
        <f t="shared" si="8"/>
        <v>2.3696019816501304</v>
      </c>
      <c r="AX10" s="311">
        <f t="shared" si="8"/>
        <v>2.321813984457636</v>
      </c>
      <c r="AY10" s="311">
        <f t="shared" si="8"/>
        <v>2.2353658321224539</v>
      </c>
      <c r="AZ10" s="311">
        <f t="shared" si="8"/>
        <v>2.124167273512636</v>
      </c>
      <c r="BA10" s="311">
        <f t="shared" si="8"/>
        <v>2.0719423949763693</v>
      </c>
      <c r="BB10" s="311">
        <f t="shared" si="8"/>
        <v>2.0055561900691732</v>
      </c>
      <c r="BC10" s="311">
        <f t="shared" si="8"/>
        <v>1.9194601116023231</v>
      </c>
      <c r="BD10" s="311">
        <f t="shared" si="8"/>
        <v>1.8694876322584681</v>
      </c>
      <c r="BE10" s="311">
        <f t="shared" si="8"/>
        <v>1.8303532875172184</v>
      </c>
      <c r="BF10" s="311">
        <f t="shared" ref="BF10:BG10" si="9">BF7/BF11*10^3</f>
        <v>1.8157464454446561</v>
      </c>
      <c r="BG10" s="1655">
        <f t="shared" si="9"/>
        <v>1.7467246006759909</v>
      </c>
      <c r="BH10" s="339"/>
    </row>
    <row r="11" spans="1:60" s="28" customFormat="1" ht="45.75" customHeight="1" thickBot="1">
      <c r="A11" s="32"/>
      <c r="R11" s="1960" t="s">
        <v>698</v>
      </c>
      <c r="S11" s="1961"/>
      <c r="T11" s="1962"/>
      <c r="U11" s="1663" t="s">
        <v>70</v>
      </c>
      <c r="W11" s="1964" t="s">
        <v>410</v>
      </c>
      <c r="X11" s="1965"/>
      <c r="Y11" s="1966"/>
      <c r="Z11" s="1667" t="s">
        <v>288</v>
      </c>
      <c r="AA11" s="1671">
        <v>430861.9</v>
      </c>
      <c r="AB11" s="1672">
        <v>441677.9</v>
      </c>
      <c r="AC11" s="1672">
        <v>444297.2</v>
      </c>
      <c r="AD11" s="1672">
        <v>440841.6</v>
      </c>
      <c r="AE11" s="1672">
        <v>447936.9</v>
      </c>
      <c r="AF11" s="1672">
        <v>462177.3</v>
      </c>
      <c r="AG11" s="1672">
        <v>475806.1</v>
      </c>
      <c r="AH11" s="1672">
        <v>475217.3</v>
      </c>
      <c r="AI11" s="1672">
        <v>470507.4</v>
      </c>
      <c r="AJ11" s="1672">
        <v>473320.1</v>
      </c>
      <c r="AK11" s="1672">
        <v>485623</v>
      </c>
      <c r="AL11" s="1672">
        <v>482113.5</v>
      </c>
      <c r="AM11" s="1672">
        <v>486545.5</v>
      </c>
      <c r="AN11" s="1672">
        <v>495922.8</v>
      </c>
      <c r="AO11" s="1672">
        <v>504269.4</v>
      </c>
      <c r="AP11" s="1672">
        <v>515134.1</v>
      </c>
      <c r="AQ11" s="1672">
        <v>521784.6</v>
      </c>
      <c r="AR11" s="1672">
        <v>527271.6</v>
      </c>
      <c r="AS11" s="1672">
        <v>508262</v>
      </c>
      <c r="AT11" s="1672">
        <v>495875.6</v>
      </c>
      <c r="AU11" s="1672">
        <v>512064.7</v>
      </c>
      <c r="AV11" s="1672">
        <v>514686.7</v>
      </c>
      <c r="AW11" s="1672">
        <v>517919.3</v>
      </c>
      <c r="AX11" s="1672">
        <v>532072.30000000005</v>
      </c>
      <c r="AY11" s="1672">
        <v>530195.30000000005</v>
      </c>
      <c r="AZ11" s="1672">
        <v>539413.5</v>
      </c>
      <c r="BA11" s="1672">
        <v>543479.1</v>
      </c>
      <c r="BB11" s="1672">
        <v>553173.5</v>
      </c>
      <c r="BC11" s="1672">
        <v>554533.80000000005</v>
      </c>
      <c r="BD11" s="1672">
        <v>550160.80000000005</v>
      </c>
      <c r="BE11" s="1672">
        <v>528797.6</v>
      </c>
      <c r="BF11" s="1672">
        <v>543632.80000000005</v>
      </c>
      <c r="BG11" s="1673">
        <v>551920.5</v>
      </c>
      <c r="BH11" s="1668"/>
    </row>
    <row r="12" spans="1:60" s="129" customFormat="1" ht="33" customHeight="1">
      <c r="A12" s="32"/>
      <c r="R12" s="1953" t="s">
        <v>699</v>
      </c>
      <c r="S12" s="1963"/>
      <c r="T12" s="1963"/>
      <c r="U12" s="1963"/>
      <c r="W12" s="1953" t="s">
        <v>1030</v>
      </c>
      <c r="X12" s="1953"/>
      <c r="Y12" s="1953"/>
      <c r="Z12" s="1953"/>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6"/>
    </row>
    <row r="13" spans="1:60" s="32" customFormat="1">
      <c r="U13" s="317"/>
      <c r="V13" s="318"/>
      <c r="X13" s="317"/>
      <c r="Y13" s="319"/>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1"/>
    </row>
    <row r="14" spans="1:60" s="32" customFormat="1">
      <c r="U14" s="317"/>
      <c r="V14" s="318"/>
      <c r="X14" s="317"/>
      <c r="Y14" s="319"/>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1"/>
    </row>
    <row r="15" spans="1:60" s="28" customFormat="1">
      <c r="A15" s="32"/>
      <c r="V15" s="32"/>
      <c r="W15" s="32"/>
      <c r="Y15" s="130"/>
      <c r="Z15" s="130"/>
      <c r="AA15" s="130"/>
      <c r="AB15" s="130"/>
      <c r="AC15" s="130"/>
      <c r="AD15" s="130"/>
      <c r="AE15" s="130"/>
      <c r="AF15" s="130"/>
      <c r="AG15" s="130"/>
      <c r="AH15" s="130"/>
      <c r="AI15" s="130"/>
      <c r="AJ15" s="130"/>
      <c r="AK15" s="130"/>
      <c r="AL15" s="130"/>
      <c r="AM15" s="130"/>
      <c r="AN15" s="130"/>
      <c r="AO15" s="130"/>
      <c r="AP15" s="130"/>
      <c r="AQ15" s="130"/>
      <c r="AR15" s="322"/>
      <c r="AS15" s="322"/>
      <c r="AT15" s="130"/>
      <c r="AU15" s="130"/>
      <c r="AV15" s="130"/>
      <c r="AW15" s="130"/>
      <c r="AX15" s="130"/>
      <c r="AY15" s="130"/>
      <c r="AZ15" s="130"/>
      <c r="BA15" s="130"/>
      <c r="BB15" s="130"/>
      <c r="BC15" s="130"/>
      <c r="BD15" s="130"/>
      <c r="BE15" s="130"/>
      <c r="BF15" s="130"/>
      <c r="BG15" s="130"/>
    </row>
    <row r="16" spans="1:60" s="28" customFormat="1">
      <c r="A16" s="32"/>
      <c r="R16" s="323" t="s">
        <v>35</v>
      </c>
      <c r="V16" s="32"/>
      <c r="W16" s="28" t="s">
        <v>649</v>
      </c>
    </row>
    <row r="17" spans="1:60" s="28" customFormat="1">
      <c r="A17" s="32"/>
      <c r="R17" s="290"/>
      <c r="S17" s="291"/>
      <c r="T17" s="291"/>
      <c r="U17" s="292"/>
      <c r="V17" s="32"/>
      <c r="W17" s="1958"/>
      <c r="X17" s="1959"/>
      <c r="Y17" s="1959"/>
      <c r="Z17" s="324"/>
      <c r="AA17" s="135">
        <v>1990</v>
      </c>
      <c r="AB17" s="135">
        <f t="shared" ref="AB17:BA17" si="10">AA17+1</f>
        <v>1991</v>
      </c>
      <c r="AC17" s="135">
        <f t="shared" si="10"/>
        <v>1992</v>
      </c>
      <c r="AD17" s="135">
        <f t="shared" si="10"/>
        <v>1993</v>
      </c>
      <c r="AE17" s="135">
        <f t="shared" si="10"/>
        <v>1994</v>
      </c>
      <c r="AF17" s="135">
        <f t="shared" si="10"/>
        <v>1995</v>
      </c>
      <c r="AG17" s="135">
        <f t="shared" si="10"/>
        <v>1996</v>
      </c>
      <c r="AH17" s="135">
        <f t="shared" si="10"/>
        <v>1997</v>
      </c>
      <c r="AI17" s="135">
        <f t="shared" si="10"/>
        <v>1998</v>
      </c>
      <c r="AJ17" s="135">
        <f t="shared" si="10"/>
        <v>1999</v>
      </c>
      <c r="AK17" s="135">
        <f t="shared" si="10"/>
        <v>2000</v>
      </c>
      <c r="AL17" s="135">
        <f t="shared" si="10"/>
        <v>2001</v>
      </c>
      <c r="AM17" s="135">
        <f t="shared" si="10"/>
        <v>2002</v>
      </c>
      <c r="AN17" s="135">
        <f t="shared" si="10"/>
        <v>2003</v>
      </c>
      <c r="AO17" s="135">
        <f t="shared" si="10"/>
        <v>2004</v>
      </c>
      <c r="AP17" s="135">
        <f t="shared" si="10"/>
        <v>2005</v>
      </c>
      <c r="AQ17" s="135">
        <f>AP17+1</f>
        <v>2006</v>
      </c>
      <c r="AR17" s="135">
        <f>AQ17+1</f>
        <v>2007</v>
      </c>
      <c r="AS17" s="135">
        <f>AR17+1</f>
        <v>2008</v>
      </c>
      <c r="AT17" s="135">
        <f t="shared" si="10"/>
        <v>2009</v>
      </c>
      <c r="AU17" s="135">
        <f>AT17+1</f>
        <v>2010</v>
      </c>
      <c r="AV17" s="135">
        <f>AU17+1</f>
        <v>2011</v>
      </c>
      <c r="AW17" s="135">
        <f>AV17+1</f>
        <v>2012</v>
      </c>
      <c r="AX17" s="135">
        <f>AW17+1</f>
        <v>2013</v>
      </c>
      <c r="AY17" s="135">
        <f t="shared" si="10"/>
        <v>2014</v>
      </c>
      <c r="AZ17" s="135">
        <f t="shared" si="10"/>
        <v>2015</v>
      </c>
      <c r="BA17" s="135">
        <f t="shared" si="10"/>
        <v>2016</v>
      </c>
      <c r="BB17" s="135">
        <f t="shared" ref="BB17:BG17" si="11">BA17+1</f>
        <v>2017</v>
      </c>
      <c r="BC17" s="135">
        <f t="shared" si="11"/>
        <v>2018</v>
      </c>
      <c r="BD17" s="135">
        <f t="shared" si="11"/>
        <v>2019</v>
      </c>
      <c r="BE17" s="135">
        <f t="shared" si="11"/>
        <v>2020</v>
      </c>
      <c r="BF17" s="135">
        <f t="shared" si="11"/>
        <v>2021</v>
      </c>
      <c r="BG17" s="135">
        <f t="shared" si="11"/>
        <v>2022</v>
      </c>
    </row>
    <row r="18" spans="1:60" s="28" customFormat="1" ht="15.75" customHeight="1">
      <c r="A18" s="32"/>
      <c r="R18" s="295" t="s">
        <v>546</v>
      </c>
      <c r="S18" s="296"/>
      <c r="T18" s="296"/>
      <c r="U18" s="310"/>
      <c r="V18" s="325"/>
      <c r="W18" s="295" t="s">
        <v>547</v>
      </c>
      <c r="X18" s="298"/>
      <c r="Y18" s="298"/>
      <c r="Z18" s="326"/>
      <c r="AA18" s="327"/>
      <c r="AB18" s="328">
        <f t="shared" ref="AB18:AB24" si="12">AB5/AA5-1</f>
        <v>1.0991686590353877E-2</v>
      </c>
      <c r="AC18" s="328">
        <f t="shared" ref="AC18:AC24" si="13">AC5/AB5-1</f>
        <v>8.9322985172419767E-3</v>
      </c>
      <c r="AD18" s="328">
        <f t="shared" ref="AD18:AD24" si="14">AD5/AC5-1</f>
        <v>-3.6696489108485331E-3</v>
      </c>
      <c r="AE18" s="328">
        <f t="shared" ref="AE18:AE24" si="15">AE5/AD5-1</f>
        <v>4.646888506537139E-2</v>
      </c>
      <c r="AF18" s="328">
        <f t="shared" ref="AF18:BG18" si="16">AF5/AE5-1</f>
        <v>1.4914320296441019E-2</v>
      </c>
      <c r="AG18" s="328">
        <f t="shared" si="16"/>
        <v>9.2101854745347822E-3</v>
      </c>
      <c r="AH18" s="328">
        <f t="shared" si="16"/>
        <v>-5.991362695318192E-3</v>
      </c>
      <c r="AI18" s="328">
        <f t="shared" si="16"/>
        <v>-3.5103682058085672E-2</v>
      </c>
      <c r="AJ18" s="328">
        <f t="shared" si="16"/>
        <v>1.7976512352400276E-2</v>
      </c>
      <c r="AK18" s="328">
        <f t="shared" si="16"/>
        <v>1.448152209755027E-2</v>
      </c>
      <c r="AL18" s="328">
        <f t="shared" si="16"/>
        <v>-1.8476228536323691E-2</v>
      </c>
      <c r="AM18" s="328">
        <f t="shared" si="16"/>
        <v>1.8074338219074004E-2</v>
      </c>
      <c r="AN18" s="328">
        <f t="shared" si="16"/>
        <v>5.1266743793709768E-3</v>
      </c>
      <c r="AO18" s="328">
        <f t="shared" si="16"/>
        <v>-5.7064777411603984E-3</v>
      </c>
      <c r="AP18" s="328">
        <f t="shared" si="16"/>
        <v>5.4966400517069136E-3</v>
      </c>
      <c r="AQ18" s="328">
        <f t="shared" si="16"/>
        <v>-1.5674249286471431E-2</v>
      </c>
      <c r="AR18" s="328">
        <f t="shared" si="16"/>
        <v>2.5888998624297832E-2</v>
      </c>
      <c r="AS18" s="328">
        <f t="shared" si="16"/>
        <v>-5.2488816166503138E-2</v>
      </c>
      <c r="AT18" s="328">
        <f t="shared" si="16"/>
        <v>-5.4597233634925968E-2</v>
      </c>
      <c r="AU18" s="328">
        <f t="shared" si="16"/>
        <v>4.256084722065645E-2</v>
      </c>
      <c r="AV18" s="328">
        <f t="shared" si="16"/>
        <v>3.8702073722126862E-2</v>
      </c>
      <c r="AW18" s="328">
        <f t="shared" si="16"/>
        <v>3.1451882441157819E-2</v>
      </c>
      <c r="AX18" s="328">
        <f t="shared" si="16"/>
        <v>8.4029530567997224E-3</v>
      </c>
      <c r="AY18" s="328">
        <f t="shared" si="16"/>
        <v>-3.5217809162586988E-2</v>
      </c>
      <c r="AZ18" s="328">
        <f t="shared" si="16"/>
        <v>-2.8357396518233102E-2</v>
      </c>
      <c r="BA18" s="328">
        <f t="shared" si="16"/>
        <v>-1.3671222818666173E-2</v>
      </c>
      <c r="BB18" s="328">
        <f t="shared" si="16"/>
        <v>-1.100972163416325E-2</v>
      </c>
      <c r="BC18" s="328">
        <f t="shared" si="16"/>
        <v>-3.4840579049396969E-2</v>
      </c>
      <c r="BD18" s="328">
        <f t="shared" si="16"/>
        <v>-2.88570223892608E-2</v>
      </c>
      <c r="BE18" s="328">
        <f t="shared" si="16"/>
        <v>-5.2963353560025017E-2</v>
      </c>
      <c r="BF18" s="328">
        <f t="shared" si="16"/>
        <v>1.8992126386161656E-2</v>
      </c>
      <c r="BG18" s="328">
        <f t="shared" si="16"/>
        <v>-2.4553576500690788E-2</v>
      </c>
      <c r="BH18" s="329"/>
    </row>
    <row r="19" spans="1:60" s="28" customFormat="1" ht="15.75" customHeight="1">
      <c r="A19" s="32"/>
      <c r="R19" s="301"/>
      <c r="S19" s="295" t="s">
        <v>687</v>
      </c>
      <c r="T19" s="296"/>
      <c r="U19" s="310"/>
      <c r="V19" s="330"/>
      <c r="W19" s="301"/>
      <c r="X19" s="295" t="s">
        <v>689</v>
      </c>
      <c r="Y19" s="298"/>
      <c r="Z19" s="326"/>
      <c r="AA19" s="327"/>
      <c r="AB19" s="328">
        <f t="shared" si="12"/>
        <v>9.9049959996644343E-3</v>
      </c>
      <c r="AC19" s="328">
        <f t="shared" si="13"/>
        <v>8.0931688930558909E-3</v>
      </c>
      <c r="AD19" s="328">
        <f t="shared" si="14"/>
        <v>-6.100956738449681E-3</v>
      </c>
      <c r="AE19" s="328">
        <f t="shared" si="15"/>
        <v>4.6755359839568467E-2</v>
      </c>
      <c r="AF19" s="328">
        <f t="shared" ref="AF19:BG19" si="17">AF6/AE6-1</f>
        <v>9.9379869928033493E-3</v>
      </c>
      <c r="AG19" s="328">
        <f t="shared" si="17"/>
        <v>1.0085928884506767E-2</v>
      </c>
      <c r="AH19" s="328">
        <f t="shared" si="17"/>
        <v>-5.9367536944322508E-3</v>
      </c>
      <c r="AI19" s="328">
        <f t="shared" si="17"/>
        <v>-3.2207269500722169E-2</v>
      </c>
      <c r="AJ19" s="328">
        <f t="shared" si="17"/>
        <v>3.0299893646885012E-2</v>
      </c>
      <c r="AK19" s="328">
        <f t="shared" si="17"/>
        <v>1.8298038654102511E-2</v>
      </c>
      <c r="AL19" s="328">
        <f t="shared" si="17"/>
        <v>-1.185498431648313E-2</v>
      </c>
      <c r="AM19" s="328">
        <f t="shared" si="17"/>
        <v>2.3448348199136326E-2</v>
      </c>
      <c r="AN19" s="328">
        <f t="shared" si="17"/>
        <v>6.5187896408565038E-3</v>
      </c>
      <c r="AO19" s="328">
        <f t="shared" si="17"/>
        <v>-3.6296918611106177E-3</v>
      </c>
      <c r="AP19" s="328">
        <f t="shared" si="17"/>
        <v>5.7268957267957443E-3</v>
      </c>
      <c r="AQ19" s="328">
        <f t="shared" si="17"/>
        <v>-1.7889932872189207E-2</v>
      </c>
      <c r="AR19" s="328">
        <f t="shared" si="17"/>
        <v>2.8003139077256822E-2</v>
      </c>
      <c r="AS19" s="328">
        <f t="shared" si="17"/>
        <v>-5.4451166126343153E-2</v>
      </c>
      <c r="AT19" s="328">
        <f t="shared" si="17"/>
        <v>-5.5895024979305319E-2</v>
      </c>
      <c r="AU19" s="328">
        <f t="shared" si="17"/>
        <v>4.4041998351550093E-2</v>
      </c>
      <c r="AV19" s="328">
        <f t="shared" si="17"/>
        <v>4.1019762549005634E-2</v>
      </c>
      <c r="AW19" s="328">
        <f t="shared" si="17"/>
        <v>3.2431403856323815E-2</v>
      </c>
      <c r="AX19" s="328">
        <f t="shared" si="17"/>
        <v>7.1514834997996601E-3</v>
      </c>
      <c r="AY19" s="328">
        <f t="shared" si="17"/>
        <v>-3.9181125158562535E-2</v>
      </c>
      <c r="AZ19" s="328">
        <f t="shared" si="17"/>
        <v>-3.2065353581449796E-2</v>
      </c>
      <c r="BA19" s="328">
        <f t="shared" si="17"/>
        <v>-1.6366177759424061E-2</v>
      </c>
      <c r="BB19" s="328">
        <f t="shared" si="17"/>
        <v>-1.3016343956249732E-2</v>
      </c>
      <c r="BC19" s="328">
        <f t="shared" si="17"/>
        <v>-3.7888186257376777E-2</v>
      </c>
      <c r="BD19" s="328">
        <f t="shared" si="17"/>
        <v>-3.2409404713638512E-2</v>
      </c>
      <c r="BE19" s="328">
        <f t="shared" si="17"/>
        <v>-5.8805703374074314E-2</v>
      </c>
      <c r="BF19" s="328">
        <f t="shared" si="17"/>
        <v>2.0481041045669501E-2</v>
      </c>
      <c r="BG19" s="328">
        <f t="shared" si="17"/>
        <v>-2.5399738732534205E-2</v>
      </c>
      <c r="BH19" s="329"/>
    </row>
    <row r="20" spans="1:60" s="28" customFormat="1" ht="15.75" customHeight="1">
      <c r="A20" s="32"/>
      <c r="R20" s="303"/>
      <c r="S20" s="304"/>
      <c r="T20" s="331" t="s">
        <v>690</v>
      </c>
      <c r="U20" s="310"/>
      <c r="V20" s="330"/>
      <c r="W20" s="301"/>
      <c r="X20" s="301"/>
      <c r="Y20" s="295" t="s">
        <v>691</v>
      </c>
      <c r="Z20" s="326"/>
      <c r="AA20" s="327"/>
      <c r="AB20" s="328">
        <f t="shared" si="12"/>
        <v>9.6007159253832519E-3</v>
      </c>
      <c r="AC20" s="328">
        <f t="shared" si="13"/>
        <v>7.4325160561707904E-3</v>
      </c>
      <c r="AD20" s="328">
        <f t="shared" si="14"/>
        <v>-4.4394709858455172E-3</v>
      </c>
      <c r="AE20" s="328">
        <f t="shared" si="15"/>
        <v>4.6163002853697899E-2</v>
      </c>
      <c r="AF20" s="328">
        <f t="shared" ref="AF20:BG20" si="18">AF7/AE7-1</f>
        <v>9.9365264777175888E-3</v>
      </c>
      <c r="AG20" s="328">
        <f t="shared" si="18"/>
        <v>9.9886515353548866E-3</v>
      </c>
      <c r="AH20" s="328">
        <f t="shared" si="18"/>
        <v>-5.5939357091918662E-3</v>
      </c>
      <c r="AI20" s="328">
        <f t="shared" si="18"/>
        <v>-2.9586855741692175E-2</v>
      </c>
      <c r="AJ20" s="328">
        <f t="shared" si="18"/>
        <v>3.262872833224173E-2</v>
      </c>
      <c r="AK20" s="328">
        <f t="shared" si="18"/>
        <v>1.8113871364439538E-2</v>
      </c>
      <c r="AL20" s="328">
        <f t="shared" si="18"/>
        <v>-1.1057043381825449E-2</v>
      </c>
      <c r="AM20" s="328">
        <f t="shared" si="18"/>
        <v>2.7330002918676488E-2</v>
      </c>
      <c r="AN20" s="328">
        <f t="shared" si="18"/>
        <v>6.9869423316435419E-3</v>
      </c>
      <c r="AO20" s="328">
        <f t="shared" si="18"/>
        <v>-3.2204190996375504E-3</v>
      </c>
      <c r="AP20" s="328">
        <f t="shared" si="18"/>
        <v>5.9313270050238565E-3</v>
      </c>
      <c r="AQ20" s="328">
        <f t="shared" si="18"/>
        <v>-1.8196702252708308E-2</v>
      </c>
      <c r="AR20" s="328">
        <f t="shared" si="18"/>
        <v>3.036477922457026E-2</v>
      </c>
      <c r="AS20" s="328">
        <f t="shared" si="18"/>
        <v>-5.561917028979213E-2</v>
      </c>
      <c r="AT20" s="328">
        <f t="shared" si="18"/>
        <v>-5.2005617535721749E-2</v>
      </c>
      <c r="AU20" s="328">
        <f t="shared" si="18"/>
        <v>4.5685292771209918E-2</v>
      </c>
      <c r="AV20" s="328">
        <f t="shared" si="18"/>
        <v>4.4910088958028282E-2</v>
      </c>
      <c r="AW20" s="328">
        <f t="shared" si="18"/>
        <v>3.3045250886344357E-2</v>
      </c>
      <c r="AX20" s="328">
        <f t="shared" si="18"/>
        <v>6.6084530484638027E-3</v>
      </c>
      <c r="AY20" s="328">
        <f t="shared" si="18"/>
        <v>-4.0629391037306339E-2</v>
      </c>
      <c r="AZ20" s="328">
        <f t="shared" si="18"/>
        <v>-3.3223594024142433E-2</v>
      </c>
      <c r="BA20" s="328">
        <f t="shared" si="18"/>
        <v>-1.7234279892791249E-2</v>
      </c>
      <c r="BB20" s="328">
        <f t="shared" si="18"/>
        <v>-1.47744254800668E-2</v>
      </c>
      <c r="BC20" s="328">
        <f t="shared" si="18"/>
        <v>-4.0575260657553902E-2</v>
      </c>
      <c r="BD20" s="328">
        <f t="shared" si="18"/>
        <v>-3.3715250397504004E-2</v>
      </c>
      <c r="BE20" s="328">
        <f t="shared" si="18"/>
        <v>-5.8951168508453278E-2</v>
      </c>
      <c r="BF20" s="328">
        <f t="shared" si="18"/>
        <v>1.9850364803055243E-2</v>
      </c>
      <c r="BG20" s="328">
        <f t="shared" si="18"/>
        <v>-2.3347406582186814E-2</v>
      </c>
      <c r="BH20" s="329"/>
    </row>
    <row r="21" spans="1:60" s="28" customFormat="1" ht="15.75" customHeight="1">
      <c r="A21" s="32"/>
      <c r="R21" s="295" t="s">
        <v>1001</v>
      </c>
      <c r="S21" s="296"/>
      <c r="T21" s="296"/>
      <c r="U21" s="310"/>
      <c r="V21" s="330"/>
      <c r="W21" s="295" t="s">
        <v>549</v>
      </c>
      <c r="X21" s="298"/>
      <c r="Y21" s="298"/>
      <c r="Z21" s="326"/>
      <c r="AA21" s="327"/>
      <c r="AB21" s="328">
        <f t="shared" si="12"/>
        <v>-1.376591636456248E-2</v>
      </c>
      <c r="AC21" s="328">
        <f t="shared" si="13"/>
        <v>2.9842611010568731E-3</v>
      </c>
      <c r="AD21" s="328">
        <f t="shared" si="14"/>
        <v>4.1402291978047678E-3</v>
      </c>
      <c r="AE21" s="328">
        <f t="shared" si="15"/>
        <v>2.9892865808631264E-2</v>
      </c>
      <c r="AF21" s="328">
        <f t="shared" ref="AF21:BG21" si="19">AF8/AE8-1</f>
        <v>-1.6356765251787753E-2</v>
      </c>
      <c r="AG21" s="328">
        <f t="shared" si="19"/>
        <v>-1.9697228229903385E-2</v>
      </c>
      <c r="AH21" s="328">
        <f t="shared" si="19"/>
        <v>-4.7597739344608092E-3</v>
      </c>
      <c r="AI21" s="328">
        <f t="shared" si="19"/>
        <v>-2.5444821925652894E-2</v>
      </c>
      <c r="AJ21" s="328">
        <f t="shared" si="19"/>
        <v>1.1927197023739122E-2</v>
      </c>
      <c r="AK21" s="328">
        <f t="shared" si="19"/>
        <v>-1.1219617918911018E-2</v>
      </c>
      <c r="AL21" s="328">
        <f t="shared" si="19"/>
        <v>-1.1331318310927041E-2</v>
      </c>
      <c r="AM21" s="328">
        <f t="shared" si="19"/>
        <v>8.8005797175836342E-3</v>
      </c>
      <c r="AN21" s="328">
        <f t="shared" si="19"/>
        <v>-1.3879054664862722E-2</v>
      </c>
      <c r="AO21" s="328">
        <f t="shared" si="19"/>
        <v>-2.2163891799768076E-2</v>
      </c>
      <c r="AP21" s="328">
        <f t="shared" si="19"/>
        <v>-1.5710302655385533E-2</v>
      </c>
      <c r="AQ21" s="328">
        <f t="shared" si="19"/>
        <v>-2.8220151187601461E-2</v>
      </c>
      <c r="AR21" s="328">
        <f t="shared" si="19"/>
        <v>1.5213185750151625E-2</v>
      </c>
      <c r="AS21" s="328">
        <f t="shared" si="19"/>
        <v>-1.7050777123251315E-2</v>
      </c>
      <c r="AT21" s="328">
        <f t="shared" si="19"/>
        <v>-3.0982163997895329E-2</v>
      </c>
      <c r="AU21" s="328">
        <f t="shared" si="19"/>
        <v>9.5999307354155405E-3</v>
      </c>
      <c r="AV21" s="328">
        <f t="shared" si="19"/>
        <v>3.3410550087847435E-2</v>
      </c>
      <c r="AW21" s="328">
        <f t="shared" si="19"/>
        <v>2.5014062195456654E-2</v>
      </c>
      <c r="AX21" s="328">
        <f t="shared" si="19"/>
        <v>-1.8420332039253973E-2</v>
      </c>
      <c r="AY21" s="328">
        <f t="shared" si="19"/>
        <v>-3.1802282521362746E-2</v>
      </c>
      <c r="AZ21" s="328">
        <f t="shared" si="19"/>
        <v>-4.496209003705598E-2</v>
      </c>
      <c r="BA21" s="328">
        <f t="shared" si="19"/>
        <v>-2.1049645055157606E-2</v>
      </c>
      <c r="BB21" s="328">
        <f t="shared" si="19"/>
        <v>-2.8341837786852841E-2</v>
      </c>
      <c r="BC21" s="328">
        <f t="shared" si="19"/>
        <v>-3.7208164867104099E-2</v>
      </c>
      <c r="BD21" s="328">
        <f t="shared" si="19"/>
        <v>-2.1137809677101216E-2</v>
      </c>
      <c r="BE21" s="328">
        <f t="shared" si="19"/>
        <v>-1.4703472491679692E-2</v>
      </c>
      <c r="BF21" s="328">
        <f t="shared" si="19"/>
        <v>-8.8151582246344118E-3</v>
      </c>
      <c r="BG21" s="328">
        <f t="shared" si="19"/>
        <v>-3.9200989169789424E-2</v>
      </c>
      <c r="BH21" s="329"/>
    </row>
    <row r="22" spans="1:60" s="28" customFormat="1" ht="15.75" customHeight="1">
      <c r="A22" s="32"/>
      <c r="R22" s="308"/>
      <c r="S22" s="295" t="s">
        <v>1035</v>
      </c>
      <c r="T22" s="297"/>
      <c r="U22" s="310"/>
      <c r="V22" s="330"/>
      <c r="W22" s="308"/>
      <c r="X22" s="309" t="s">
        <v>695</v>
      </c>
      <c r="Y22" s="332"/>
      <c r="Z22" s="326"/>
      <c r="AA22" s="327"/>
      <c r="AB22" s="328">
        <f t="shared" si="12"/>
        <v>-1.4825995604697773E-2</v>
      </c>
      <c r="AC22" s="328">
        <f t="shared" si="13"/>
        <v>2.1500784633132763E-3</v>
      </c>
      <c r="AD22" s="328">
        <f t="shared" si="14"/>
        <v>1.6898632156894244E-3</v>
      </c>
      <c r="AE22" s="328">
        <f t="shared" si="15"/>
        <v>3.0174802835513326E-2</v>
      </c>
      <c r="AF22" s="328">
        <f t="shared" ref="AF22:BG22" si="20">AF9/AE9-1</f>
        <v>-2.1179770002125231E-2</v>
      </c>
      <c r="AG22" s="328">
        <f t="shared" si="20"/>
        <v>-1.8846569264594715E-2</v>
      </c>
      <c r="AH22" s="328">
        <f t="shared" si="20"/>
        <v>-4.7050972723603479E-3</v>
      </c>
      <c r="AI22" s="328">
        <f t="shared" si="20"/>
        <v>-2.2519415534177689E-2</v>
      </c>
      <c r="AJ22" s="328">
        <f t="shared" si="20"/>
        <v>2.4177346747100925E-2</v>
      </c>
      <c r="AK22" s="328">
        <f t="shared" si="20"/>
        <v>-7.499789990252359E-3</v>
      </c>
      <c r="AL22" s="328">
        <f t="shared" si="20"/>
        <v>-4.6618753648747235E-3</v>
      </c>
      <c r="AM22" s="328">
        <f t="shared" si="20"/>
        <v>1.4125637210711695E-2</v>
      </c>
      <c r="AN22" s="328">
        <f t="shared" si="20"/>
        <v>-1.2513262618283783E-2</v>
      </c>
      <c r="AO22" s="328">
        <f t="shared" si="20"/>
        <v>-2.0121480603223607E-2</v>
      </c>
      <c r="AP22" s="328">
        <f t="shared" si="20"/>
        <v>-1.5484903305733377E-2</v>
      </c>
      <c r="AQ22" s="328">
        <f t="shared" si="20"/>
        <v>-3.0407594377403369E-2</v>
      </c>
      <c r="AR22" s="328">
        <f t="shared" si="20"/>
        <v>1.7305325608606204E-2</v>
      </c>
      <c r="AS22" s="328">
        <f t="shared" si="20"/>
        <v>-1.9086521292764003E-2</v>
      </c>
      <c r="AT22" s="328">
        <f t="shared" si="20"/>
        <v>-3.2312372671758127E-2</v>
      </c>
      <c r="AU22" s="328">
        <f t="shared" si="20"/>
        <v>1.1034254768535812E-2</v>
      </c>
      <c r="AV22" s="328">
        <f t="shared" si="20"/>
        <v>3.5716431770488555E-2</v>
      </c>
      <c r="AW22" s="328">
        <f t="shared" si="20"/>
        <v>2.5987469915059291E-2</v>
      </c>
      <c r="AX22" s="328">
        <f t="shared" si="20"/>
        <v>-1.9638512795765339E-2</v>
      </c>
      <c r="AY22" s="328">
        <f t="shared" si="20"/>
        <v>-3.5779629468055019E-2</v>
      </c>
      <c r="AZ22" s="328">
        <f t="shared" si="20"/>
        <v>-4.8606680703621064E-2</v>
      </c>
      <c r="BA22" s="328">
        <f t="shared" si="20"/>
        <v>-2.3724439866837921E-2</v>
      </c>
      <c r="BB22" s="328">
        <f t="shared" si="20"/>
        <v>-3.0313293927914264E-2</v>
      </c>
      <c r="BC22" s="328">
        <f t="shared" si="20"/>
        <v>-4.0248296137485373E-2</v>
      </c>
      <c r="BD22" s="328">
        <f t="shared" si="20"/>
        <v>-2.4718428415095861E-2</v>
      </c>
      <c r="BE22" s="328">
        <f t="shared" si="20"/>
        <v>-2.0781850773988753E-2</v>
      </c>
      <c r="BF22" s="328">
        <f t="shared" si="20"/>
        <v>-7.3668745696516824E-3</v>
      </c>
      <c r="BG22" s="328">
        <f t="shared" si="20"/>
        <v>-4.0034445334855229E-2</v>
      </c>
      <c r="BH22" s="329"/>
    </row>
    <row r="23" spans="1:60" s="28" customFormat="1" ht="15.75" customHeight="1">
      <c r="A23" s="32"/>
      <c r="R23" s="312"/>
      <c r="S23" s="304"/>
      <c r="T23" s="305" t="s">
        <v>1036</v>
      </c>
      <c r="U23" s="310"/>
      <c r="V23" s="330"/>
      <c r="W23" s="313"/>
      <c r="X23" s="313"/>
      <c r="Y23" s="333" t="s">
        <v>697</v>
      </c>
      <c r="Z23" s="326"/>
      <c r="AA23" s="327"/>
      <c r="AB23" s="328">
        <f t="shared" si="12"/>
        <v>-1.5122824336533558E-2</v>
      </c>
      <c r="AC23" s="328">
        <f t="shared" si="13"/>
        <v>1.493320424719613E-3</v>
      </c>
      <c r="AD23" s="328">
        <f t="shared" si="14"/>
        <v>3.3643727622520991E-3</v>
      </c>
      <c r="AE23" s="328">
        <f t="shared" si="15"/>
        <v>2.9591828757194794E-2</v>
      </c>
      <c r="AF23" s="328">
        <f t="shared" ref="AF23:BG23" si="21">AF10/AE10-1</f>
        <v>-2.1181185516474299E-2</v>
      </c>
      <c r="AG23" s="328">
        <f t="shared" si="21"/>
        <v>-1.8941060240187824E-2</v>
      </c>
      <c r="AH23" s="328">
        <f t="shared" si="21"/>
        <v>-4.3618545314771939E-3</v>
      </c>
      <c r="AI23" s="328">
        <f t="shared" si="21"/>
        <v>-1.9872770759942537E-2</v>
      </c>
      <c r="AJ23" s="328">
        <f t="shared" si="21"/>
        <v>2.6492342355436627E-2</v>
      </c>
      <c r="AK23" s="328">
        <f t="shared" si="21"/>
        <v>-7.679291537666777E-3</v>
      </c>
      <c r="AL23" s="328">
        <f t="shared" si="21"/>
        <v>-3.8581258940316721E-3</v>
      </c>
      <c r="AM23" s="328">
        <f t="shared" si="21"/>
        <v>1.7971933482343161E-2</v>
      </c>
      <c r="AN23" s="328">
        <f t="shared" si="21"/>
        <v>-1.2053962128338092E-2</v>
      </c>
      <c r="AO23" s="328">
        <f t="shared" si="21"/>
        <v>-1.9718982070031754E-2</v>
      </c>
      <c r="AP23" s="328">
        <f t="shared" si="21"/>
        <v>-1.5284783690252435E-2</v>
      </c>
      <c r="AQ23" s="328">
        <f t="shared" si="21"/>
        <v>-3.0710453773294177E-2</v>
      </c>
      <c r="AR23" s="328">
        <f t="shared" si="21"/>
        <v>1.9642389580210251E-2</v>
      </c>
      <c r="AS23" s="328">
        <f t="shared" si="21"/>
        <v>-2.0298210193505084E-2</v>
      </c>
      <c r="AT23" s="328">
        <f t="shared" si="21"/>
        <v>-2.8325812320551758E-2</v>
      </c>
      <c r="AU23" s="328">
        <f t="shared" si="21"/>
        <v>1.262559587509049E-2</v>
      </c>
      <c r="AV23" s="328">
        <f t="shared" si="21"/>
        <v>3.9586939451254466E-2</v>
      </c>
      <c r="AW23" s="328">
        <f t="shared" si="21"/>
        <v>2.6597485610914129E-2</v>
      </c>
      <c r="AX23" s="328">
        <f t="shared" si="21"/>
        <v>-2.016709876281253E-2</v>
      </c>
      <c r="AY23" s="328">
        <f t="shared" si="21"/>
        <v>-3.7233022504761903E-2</v>
      </c>
      <c r="AZ23" s="328">
        <f t="shared" si="21"/>
        <v>-4.9745127626038776E-2</v>
      </c>
      <c r="BA23" s="328">
        <f t="shared" si="21"/>
        <v>-2.4586047995130311E-2</v>
      </c>
      <c r="BB23" s="328">
        <f t="shared" si="21"/>
        <v>-3.204056496365737E-2</v>
      </c>
      <c r="BC23" s="328">
        <f t="shared" si="21"/>
        <v>-4.2928779005628637E-2</v>
      </c>
      <c r="BD23" s="328">
        <f t="shared" si="21"/>
        <v>-2.603465372465541E-2</v>
      </c>
      <c r="BE23" s="328">
        <f t="shared" si="21"/>
        <v>-2.0933192638441178E-2</v>
      </c>
      <c r="BF23" s="328">
        <f t="shared" si="21"/>
        <v>-7.9803402830366243E-3</v>
      </c>
      <c r="BG23" s="328">
        <f t="shared" si="21"/>
        <v>-3.8012931233778358E-2</v>
      </c>
      <c r="BH23" s="329"/>
    </row>
    <row r="24" spans="1:60" s="28" customFormat="1" ht="15.75" customHeight="1">
      <c r="A24" s="32"/>
      <c r="R24" s="333" t="s">
        <v>378</v>
      </c>
      <c r="S24" s="332"/>
      <c r="T24" s="332"/>
      <c r="U24" s="310"/>
      <c r="V24" s="330"/>
      <c r="W24" s="333" t="s">
        <v>289</v>
      </c>
      <c r="X24" s="334"/>
      <c r="Y24" s="332"/>
      <c r="Z24" s="326"/>
      <c r="AA24" s="327"/>
      <c r="AB24" s="328">
        <f t="shared" si="12"/>
        <v>2.5103171108886713E-2</v>
      </c>
      <c r="AC24" s="328">
        <f t="shared" si="13"/>
        <v>5.9303397340007002E-3</v>
      </c>
      <c r="AD24" s="328">
        <f t="shared" si="14"/>
        <v>-7.7776767443055173E-3</v>
      </c>
      <c r="AE24" s="328">
        <f t="shared" si="15"/>
        <v>1.6094896670368675E-2</v>
      </c>
      <c r="AF24" s="328">
        <f t="shared" ref="AF24:BG24" si="22">AF11/AE11-1</f>
        <v>3.1791084860389951E-2</v>
      </c>
      <c r="AG24" s="328">
        <f t="shared" si="22"/>
        <v>2.9488250504730473E-2</v>
      </c>
      <c r="AH24" s="328">
        <f t="shared" si="22"/>
        <v>-1.2374788805775694E-3</v>
      </c>
      <c r="AI24" s="328">
        <f t="shared" si="22"/>
        <v>-9.9110449051411642E-3</v>
      </c>
      <c r="AJ24" s="328">
        <f t="shared" si="22"/>
        <v>5.9780143734189384E-3</v>
      </c>
      <c r="AK24" s="328">
        <f t="shared" si="22"/>
        <v>2.5992768952765921E-2</v>
      </c>
      <c r="AL24" s="328">
        <f t="shared" si="22"/>
        <v>-7.2267993896499849E-3</v>
      </c>
      <c r="AM24" s="328">
        <f t="shared" si="22"/>
        <v>9.1928560390861502E-3</v>
      </c>
      <c r="AN24" s="328">
        <f t="shared" si="22"/>
        <v>1.9273223162068032E-2</v>
      </c>
      <c r="AO24" s="328">
        <f t="shared" si="22"/>
        <v>1.6830442157529379E-2</v>
      </c>
      <c r="AP24" s="328">
        <f t="shared" si="22"/>
        <v>2.1545427900245384E-2</v>
      </c>
      <c r="AQ24" s="328">
        <f t="shared" si="22"/>
        <v>1.2910230559382452E-2</v>
      </c>
      <c r="AR24" s="328">
        <f t="shared" si="22"/>
        <v>1.0515833545106545E-2</v>
      </c>
      <c r="AS24" s="328">
        <f t="shared" si="22"/>
        <v>-3.6052766733501218E-2</v>
      </c>
      <c r="AT24" s="328">
        <f t="shared" si="22"/>
        <v>-2.4370108329955897E-2</v>
      </c>
      <c r="AU24" s="328">
        <f t="shared" si="22"/>
        <v>3.264750272044048E-2</v>
      </c>
      <c r="AV24" s="328">
        <f t="shared" si="22"/>
        <v>5.120446693552605E-3</v>
      </c>
      <c r="AW24" s="328">
        <f t="shared" si="22"/>
        <v>6.2807140732410449E-3</v>
      </c>
      <c r="AX24" s="328">
        <f t="shared" si="22"/>
        <v>2.7326651082514308E-2</v>
      </c>
      <c r="AY24" s="328">
        <f t="shared" si="22"/>
        <v>-3.527716064151476E-3</v>
      </c>
      <c r="AZ24" s="328">
        <f t="shared" si="22"/>
        <v>1.7386423455658662E-2</v>
      </c>
      <c r="BA24" s="328">
        <f t="shared" si="22"/>
        <v>7.5370749897805123E-3</v>
      </c>
      <c r="BB24" s="328">
        <f t="shared" si="22"/>
        <v>1.7837668458639877E-2</v>
      </c>
      <c r="BC24" s="328">
        <f t="shared" si="22"/>
        <v>2.4590838136679949E-3</v>
      </c>
      <c r="BD24" s="328">
        <f t="shared" si="22"/>
        <v>-7.8859034381673077E-3</v>
      </c>
      <c r="BE24" s="328">
        <f t="shared" si="22"/>
        <v>-3.8830829095784503E-2</v>
      </c>
      <c r="BF24" s="328">
        <f t="shared" si="22"/>
        <v>2.8054590262890811E-2</v>
      </c>
      <c r="BG24" s="328">
        <f t="shared" si="22"/>
        <v>1.5245033044363643E-2</v>
      </c>
      <c r="BH24" s="329"/>
    </row>
    <row r="25" spans="1:60" s="28" customFormat="1">
      <c r="A25" s="32"/>
      <c r="V25" s="1"/>
      <c r="W25" s="32"/>
    </row>
    <row r="26" spans="1:60" s="28" customFormat="1">
      <c r="A26" s="32"/>
      <c r="R26" s="28" t="s">
        <v>700</v>
      </c>
      <c r="V26" s="32"/>
      <c r="W26" s="28" t="s">
        <v>701</v>
      </c>
      <c r="Y26" s="32"/>
    </row>
    <row r="27" spans="1:60" s="28" customFormat="1">
      <c r="A27" s="32"/>
      <c r="R27" s="290"/>
      <c r="S27" s="291"/>
      <c r="T27" s="291"/>
      <c r="U27" s="292"/>
      <c r="V27" s="32"/>
      <c r="W27" s="1958"/>
      <c r="X27" s="1959"/>
      <c r="Y27" s="1959"/>
      <c r="Z27" s="324"/>
      <c r="AA27" s="135">
        <v>1990</v>
      </c>
      <c r="AB27" s="135">
        <f t="shared" ref="AB27:BA27" si="23">AA27+1</f>
        <v>1991</v>
      </c>
      <c r="AC27" s="135">
        <f t="shared" si="23"/>
        <v>1992</v>
      </c>
      <c r="AD27" s="135">
        <f t="shared" si="23"/>
        <v>1993</v>
      </c>
      <c r="AE27" s="135">
        <f t="shared" si="23"/>
        <v>1994</v>
      </c>
      <c r="AF27" s="135">
        <f t="shared" si="23"/>
        <v>1995</v>
      </c>
      <c r="AG27" s="135">
        <f t="shared" si="23"/>
        <v>1996</v>
      </c>
      <c r="AH27" s="135">
        <f t="shared" si="23"/>
        <v>1997</v>
      </c>
      <c r="AI27" s="135">
        <f t="shared" si="23"/>
        <v>1998</v>
      </c>
      <c r="AJ27" s="135">
        <f t="shared" si="23"/>
        <v>1999</v>
      </c>
      <c r="AK27" s="135">
        <f t="shared" si="23"/>
        <v>2000</v>
      </c>
      <c r="AL27" s="135">
        <f t="shared" si="23"/>
        <v>2001</v>
      </c>
      <c r="AM27" s="135">
        <f t="shared" si="23"/>
        <v>2002</v>
      </c>
      <c r="AN27" s="135">
        <f t="shared" si="23"/>
        <v>2003</v>
      </c>
      <c r="AO27" s="135">
        <f t="shared" si="23"/>
        <v>2004</v>
      </c>
      <c r="AP27" s="135">
        <f t="shared" si="23"/>
        <v>2005</v>
      </c>
      <c r="AQ27" s="135">
        <f t="shared" si="23"/>
        <v>2006</v>
      </c>
      <c r="AR27" s="135">
        <f t="shared" si="23"/>
        <v>2007</v>
      </c>
      <c r="AS27" s="135">
        <f t="shared" si="23"/>
        <v>2008</v>
      </c>
      <c r="AT27" s="135">
        <f t="shared" si="23"/>
        <v>2009</v>
      </c>
      <c r="AU27" s="135">
        <f t="shared" si="23"/>
        <v>2010</v>
      </c>
      <c r="AV27" s="135">
        <f t="shared" si="23"/>
        <v>2011</v>
      </c>
      <c r="AW27" s="135">
        <f t="shared" si="23"/>
        <v>2012</v>
      </c>
      <c r="AX27" s="135">
        <f t="shared" si="23"/>
        <v>2013</v>
      </c>
      <c r="AY27" s="135">
        <f t="shared" si="23"/>
        <v>2014</v>
      </c>
      <c r="AZ27" s="135">
        <f t="shared" si="23"/>
        <v>2015</v>
      </c>
      <c r="BA27" s="135">
        <f t="shared" si="23"/>
        <v>2016</v>
      </c>
      <c r="BB27" s="135">
        <f t="shared" ref="BB27:BG27" si="24">BA27+1</f>
        <v>2017</v>
      </c>
      <c r="BC27" s="135">
        <f t="shared" si="24"/>
        <v>2018</v>
      </c>
      <c r="BD27" s="135">
        <f t="shared" si="24"/>
        <v>2019</v>
      </c>
      <c r="BE27" s="135">
        <f t="shared" si="24"/>
        <v>2020</v>
      </c>
      <c r="BF27" s="135">
        <f t="shared" si="24"/>
        <v>2021</v>
      </c>
      <c r="BG27" s="135">
        <f t="shared" si="24"/>
        <v>2022</v>
      </c>
    </row>
    <row r="28" spans="1:60" s="28" customFormat="1" ht="15.75" customHeight="1">
      <c r="A28" s="32"/>
      <c r="R28" s="295" t="s">
        <v>546</v>
      </c>
      <c r="S28" s="296"/>
      <c r="T28" s="296"/>
      <c r="U28" s="310"/>
      <c r="V28" s="325"/>
      <c r="W28" s="295" t="s">
        <v>547</v>
      </c>
      <c r="X28" s="298"/>
      <c r="Y28" s="298"/>
      <c r="Z28" s="326"/>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35">
        <f t="shared" ref="AY28:BE34" si="25">AY5/$AX5-1</f>
        <v>-3.5217809162586988E-2</v>
      </c>
      <c r="AZ28" s="335">
        <f t="shared" si="25"/>
        <v>-6.257652030189309E-2</v>
      </c>
      <c r="BA28" s="335">
        <f t="shared" si="25"/>
        <v>-7.539224556829538E-2</v>
      </c>
      <c r="BB28" s="335">
        <f t="shared" si="25"/>
        <v>-8.5571919565377241E-2</v>
      </c>
      <c r="BC28" s="335">
        <f t="shared" si="25"/>
        <v>-0.11743112338674799</v>
      </c>
      <c r="BD28" s="335">
        <f t="shared" si="25"/>
        <v>-0.14289943321924126</v>
      </c>
      <c r="BE28" s="335">
        <f t="shared" si="25"/>
        <v>-0.18829435357414848</v>
      </c>
      <c r="BF28" s="335">
        <f t="shared" ref="BF28:BG28" si="26">BF5/$AX5-1</f>
        <v>-0.17287833734886771</v>
      </c>
      <c r="BG28" s="335">
        <f t="shared" si="26"/>
        <v>-0.19318713236815088</v>
      </c>
      <c r="BH28" s="329"/>
    </row>
    <row r="29" spans="1:60" s="28" customFormat="1" ht="15.75" customHeight="1">
      <c r="A29" s="32"/>
      <c r="R29" s="301"/>
      <c r="S29" s="295" t="s">
        <v>687</v>
      </c>
      <c r="T29" s="296"/>
      <c r="U29" s="310"/>
      <c r="V29" s="330"/>
      <c r="W29" s="301"/>
      <c r="X29" s="295" t="s">
        <v>689</v>
      </c>
      <c r="Y29" s="298"/>
      <c r="Z29" s="326"/>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35">
        <f t="shared" si="25"/>
        <v>-3.9181125158562535E-2</v>
      </c>
      <c r="AZ29" s="335">
        <f t="shared" si="25"/>
        <v>-6.9990122108084085E-2</v>
      </c>
      <c r="BA29" s="335">
        <f t="shared" si="25"/>
        <v>-8.5210829087683404E-2</v>
      </c>
      <c r="BB29" s="335">
        <f t="shared" si="25"/>
        <v>-9.7118039583730664E-2</v>
      </c>
      <c r="BC29" s="335">
        <f t="shared" si="25"/>
        <v>-0.13132659946840786</v>
      </c>
      <c r="BD29" s="335">
        <f t="shared" si="25"/>
        <v>-0.15947978727020884</v>
      </c>
      <c r="BE29" s="335">
        <f t="shared" si="25"/>
        <v>-0.20890716957991073</v>
      </c>
      <c r="BF29" s="335">
        <f t="shared" ref="BF29:BG29" si="27">BF6/$AX6-1</f>
        <v>-0.19270476484914212</v>
      </c>
      <c r="BG29" s="335">
        <f t="shared" si="27"/>
        <v>-0.21320985290199368</v>
      </c>
      <c r="BH29" s="329"/>
    </row>
    <row r="30" spans="1:60" s="28" customFormat="1" ht="15.75" customHeight="1">
      <c r="A30" s="32"/>
      <c r="R30" s="303"/>
      <c r="S30" s="304"/>
      <c r="T30" s="331" t="s">
        <v>690</v>
      </c>
      <c r="U30" s="310"/>
      <c r="V30" s="330"/>
      <c r="W30" s="301"/>
      <c r="X30" s="301"/>
      <c r="Y30" s="295" t="s">
        <v>691</v>
      </c>
      <c r="Z30" s="326"/>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35">
        <f t="shared" si="25"/>
        <v>-4.0629391037306339E-2</v>
      </c>
      <c r="AZ30" s="335">
        <f t="shared" si="25"/>
        <v>-7.2503130668177151E-2</v>
      </c>
      <c r="BA30" s="335">
        <f t="shared" si="25"/>
        <v>-8.8487871313929434E-2</v>
      </c>
      <c r="BB30" s="335">
        <f t="shared" si="25"/>
        <v>-0.10195493933337885</v>
      </c>
      <c r="BC30" s="335">
        <f t="shared" si="25"/>
        <v>-0.13839335175215572</v>
      </c>
      <c r="BD30" s="335">
        <f t="shared" si="25"/>
        <v>-0.16744263564198592</v>
      </c>
      <c r="BE30" s="335">
        <f t="shared" si="25"/>
        <v>-0.21652286512120889</v>
      </c>
      <c r="BF30" s="335">
        <f t="shared" ref="BF30:BG30" si="28">BF7/$AX7-1</f>
        <v>-0.20097055817901244</v>
      </c>
      <c r="BG30" s="335">
        <f t="shared" si="28"/>
        <v>-0.2196258234283448</v>
      </c>
      <c r="BH30" s="329"/>
    </row>
    <row r="31" spans="1:60" s="28" customFormat="1" ht="15.75" customHeight="1">
      <c r="A31" s="32"/>
      <c r="R31" s="295" t="s">
        <v>1001</v>
      </c>
      <c r="S31" s="296"/>
      <c r="T31" s="296"/>
      <c r="U31" s="310"/>
      <c r="V31" s="330"/>
      <c r="W31" s="295" t="s">
        <v>549</v>
      </c>
      <c r="X31" s="298"/>
      <c r="Y31" s="298"/>
      <c r="Z31" s="326"/>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35">
        <f t="shared" si="25"/>
        <v>-3.1802282521362746E-2</v>
      </c>
      <c r="AZ31" s="335">
        <f t="shared" si="25"/>
        <v>-7.5334475468309403E-2</v>
      </c>
      <c r="BA31" s="335">
        <f t="shared" si="25"/>
        <v>-9.4798356554442575E-2</v>
      </c>
      <c r="BB31" s="335">
        <f t="shared" si="25"/>
        <v>-0.12045343469736924</v>
      </c>
      <c r="BC31" s="335">
        <f t="shared" si="25"/>
        <v>-0.15317974830744463</v>
      </c>
      <c r="BD31" s="335">
        <f t="shared" si="25"/>
        <v>-0.17107967361843679</v>
      </c>
      <c r="BE31" s="335">
        <f t="shared" si="25"/>
        <v>-0.18326768083518219</v>
      </c>
      <c r="BF31" s="335">
        <f t="shared" ref="BF31:BG31" si="29">BF8/$AX8-1</f>
        <v>-0.19046730545579271</v>
      </c>
      <c r="BG31" s="335">
        <f t="shared" si="29"/>
        <v>-0.22220178784721056</v>
      </c>
      <c r="BH31" s="329"/>
    </row>
    <row r="32" spans="1:60" s="28" customFormat="1" ht="15.75" customHeight="1">
      <c r="A32" s="32"/>
      <c r="R32" s="308"/>
      <c r="S32" s="295" t="s">
        <v>1035</v>
      </c>
      <c r="T32" s="297"/>
      <c r="U32" s="310"/>
      <c r="V32" s="330"/>
      <c r="W32" s="308"/>
      <c r="X32" s="309" t="s">
        <v>695</v>
      </c>
      <c r="Y32" s="332"/>
      <c r="Z32" s="326"/>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35">
        <f t="shared" si="25"/>
        <v>-3.5779629468055019E-2</v>
      </c>
      <c r="AZ32" s="335">
        <f t="shared" si="25"/>
        <v>-8.264718114642855E-2</v>
      </c>
      <c r="BA32" s="335">
        <f t="shared" si="25"/>
        <v>-0.10441086293399438</v>
      </c>
      <c r="BB32" s="335">
        <f t="shared" si="25"/>
        <v>-0.13155911968452327</v>
      </c>
      <c r="BC32" s="335">
        <f t="shared" si="25"/>
        <v>-0.166512385413359</v>
      </c>
      <c r="BD32" s="335">
        <f t="shared" si="25"/>
        <v>-0.18711488934938791</v>
      </c>
      <c r="BE32" s="335">
        <f t="shared" si="25"/>
        <v>-0.20400814641532627</v>
      </c>
      <c r="BF32" s="335">
        <f t="shared" ref="BF32:BG32" si="30">BF9/$AX9-1</f>
        <v>-0.20987211855914911</v>
      </c>
      <c r="BG32" s="335">
        <f t="shared" si="30"/>
        <v>-0.24150445003623777</v>
      </c>
      <c r="BH32" s="329"/>
    </row>
    <row r="33" spans="1:60" s="28" customFormat="1" ht="15.75" customHeight="1">
      <c r="A33" s="32"/>
      <c r="R33" s="312"/>
      <c r="S33" s="304"/>
      <c r="T33" s="305" t="s">
        <v>1036</v>
      </c>
      <c r="U33" s="310"/>
      <c r="V33" s="330"/>
      <c r="W33" s="313"/>
      <c r="X33" s="313"/>
      <c r="Y33" s="333" t="s">
        <v>697</v>
      </c>
      <c r="Z33" s="326"/>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35">
        <f t="shared" si="25"/>
        <v>-3.7233022504761903E-2</v>
      </c>
      <c r="AZ33" s="335">
        <f t="shared" si="25"/>
        <v>-8.5125988674398134E-2</v>
      </c>
      <c r="BA33" s="335">
        <f t="shared" si="25"/>
        <v>-0.10761912502634674</v>
      </c>
      <c r="BB33" s="335">
        <f t="shared" si="25"/>
        <v>-0.13621151242326546</v>
      </c>
      <c r="BC33" s="335">
        <f t="shared" si="25"/>
        <v>-0.1732928975140533</v>
      </c>
      <c r="BD33" s="335">
        <f t="shared" si="25"/>
        <v>-0.19481593065898817</v>
      </c>
      <c r="BE33" s="335">
        <f t="shared" si="25"/>
        <v>-0.21167100389190752</v>
      </c>
      <c r="BF33" s="335">
        <f t="shared" ref="BF33:BG33" si="31">BF10/$AX10-1</f>
        <v>-0.21796213753583482</v>
      </c>
      <c r="BG33" s="335">
        <f t="shared" si="31"/>
        <v>-0.2476896890238961</v>
      </c>
      <c r="BH33" s="329"/>
    </row>
    <row r="34" spans="1:60" s="28" customFormat="1" ht="15.75" customHeight="1">
      <c r="A34" s="32"/>
      <c r="R34" s="333" t="s">
        <v>378</v>
      </c>
      <c r="S34" s="332"/>
      <c r="T34" s="332"/>
      <c r="U34" s="310"/>
      <c r="V34" s="330"/>
      <c r="W34" s="333" t="s">
        <v>289</v>
      </c>
      <c r="X34" s="334"/>
      <c r="Y34" s="332"/>
      <c r="Z34" s="326"/>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35">
        <f t="shared" si="25"/>
        <v>-3.527716064151476E-3</v>
      </c>
      <c r="AZ34" s="336">
        <f t="shared" si="25"/>
        <v>1.3797373026184445E-2</v>
      </c>
      <c r="BA34" s="335">
        <f t="shared" si="25"/>
        <v>2.1438439851125368E-2</v>
      </c>
      <c r="BB34" s="335">
        <f t="shared" si="25"/>
        <v>3.9658520092100247E-2</v>
      </c>
      <c r="BC34" s="335">
        <f t="shared" si="25"/>
        <v>4.2215127530600638E-2</v>
      </c>
      <c r="BD34" s="335">
        <f t="shared" si="25"/>
        <v>3.399631967309702E-2</v>
      </c>
      <c r="BE34" s="335">
        <f t="shared" si="25"/>
        <v>-6.1546147017991215E-3</v>
      </c>
      <c r="BF34" s="335">
        <f t="shared" ref="BF34:BG34" si="32">BF11/$AX11-1</f>
        <v>2.1727310367406938E-2</v>
      </c>
      <c r="BG34" s="335">
        <f t="shared" si="32"/>
        <v>3.7303576976286834E-2</v>
      </c>
      <c r="BH34" s="329"/>
    </row>
    <row r="35" spans="1:60" s="28" customFormat="1">
      <c r="A35" s="32"/>
      <c r="V35" s="1"/>
      <c r="W35" s="32"/>
    </row>
    <row r="36" spans="1:60">
      <c r="A36" s="32"/>
    </row>
  </sheetData>
  <mergeCells count="7">
    <mergeCell ref="W27:Y27"/>
    <mergeCell ref="W17:Y17"/>
    <mergeCell ref="R11:T11"/>
    <mergeCell ref="R12:U12"/>
    <mergeCell ref="W4:Y4"/>
    <mergeCell ref="W11:Y11"/>
    <mergeCell ref="W12:Z12"/>
  </mergeCells>
  <phoneticPr fontId="10"/>
  <pageMargins left="0.28000000000000003" right="0.32" top="0.72" bottom="0.45" header="0.51181102362204722" footer="0.51181102362204722"/>
  <pageSetup paperSize="9" scale="4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H64"/>
  <sheetViews>
    <sheetView zoomScaleNormal="100" workbookViewId="0">
      <pane xSplit="23" ySplit="5" topLeftCell="X6" activePane="bottomRight" state="frozen"/>
      <selection pane="topRight" activeCell="X1" sqref="X1"/>
      <selection pane="bottomLeft" activeCell="A6" sqref="A6"/>
      <selection pane="bottomRight" activeCell="X6" sqref="X6"/>
    </sheetView>
  </sheetViews>
  <sheetFormatPr defaultColWidth="9" defaultRowHeight="13.8"/>
  <cols>
    <col min="1" max="1" width="1.6640625" style="220" customWidth="1"/>
    <col min="2" max="20" width="9" style="222" hidden="1" customWidth="1"/>
    <col min="21" max="21" width="1.6640625" style="222" customWidth="1"/>
    <col min="22" max="22" width="1.44140625" style="222" customWidth="1"/>
    <col min="23" max="23" width="29.88671875" style="222" customWidth="1"/>
    <col min="24" max="24" width="2" style="220" customWidth="1"/>
    <col min="25" max="25" width="1.44140625" style="222" customWidth="1"/>
    <col min="26" max="26" width="38" style="222" customWidth="1"/>
    <col min="27" max="59" width="6.88671875" style="222" customWidth="1"/>
    <col min="60" max="16384" width="9" style="222"/>
  </cols>
  <sheetData>
    <row r="1" spans="1:59" ht="52.5" customHeight="1">
      <c r="V1" s="1967" t="s">
        <v>1033</v>
      </c>
      <c r="W1" s="1968"/>
      <c r="Y1" s="1969" t="s">
        <v>666</v>
      </c>
      <c r="Z1" s="1969"/>
      <c r="AA1" s="271"/>
      <c r="AB1" s="271"/>
      <c r="AY1" s="272"/>
      <c r="AZ1" s="272"/>
      <c r="BE1" s="272"/>
      <c r="BF1" s="272"/>
      <c r="BG1" s="272"/>
    </row>
    <row r="2" spans="1:59" ht="15.6">
      <c r="V2" s="35"/>
      <c r="Y2" s="1969"/>
      <c r="Z2" s="1969"/>
    </row>
    <row r="3" spans="1:59" ht="20.399999999999999">
      <c r="V3" s="35" t="str">
        <f>'0.Contents'!$C$2</f>
        <v>＜確報値＞</v>
      </c>
      <c r="Y3" s="36" t="str">
        <f>'0.Contents'!$E$2</f>
        <v>&lt;Final Figures&gt;</v>
      </c>
      <c r="Z3" s="270"/>
    </row>
    <row r="4" spans="1:59">
      <c r="V4" s="222" t="s">
        <v>667</v>
      </c>
      <c r="Y4" s="222" t="s">
        <v>668</v>
      </c>
    </row>
    <row r="5" spans="1:59">
      <c r="V5" s="224" t="s">
        <v>141</v>
      </c>
      <c r="W5" s="225"/>
      <c r="Y5" s="224" t="s">
        <v>338</v>
      </c>
      <c r="Z5" s="225"/>
      <c r="AA5" s="226">
        <v>1990</v>
      </c>
      <c r="AB5" s="226">
        <v>1991</v>
      </c>
      <c r="AC5" s="226">
        <v>1992</v>
      </c>
      <c r="AD5" s="226">
        <v>1993</v>
      </c>
      <c r="AE5" s="226">
        <v>1994</v>
      </c>
      <c r="AF5" s="226">
        <v>1995</v>
      </c>
      <c r="AG5" s="226">
        <v>1996</v>
      </c>
      <c r="AH5" s="226">
        <v>1997</v>
      </c>
      <c r="AI5" s="226">
        <v>1998</v>
      </c>
      <c r="AJ5" s="226">
        <v>1999</v>
      </c>
      <c r="AK5" s="226">
        <v>2000</v>
      </c>
      <c r="AL5" s="226">
        <v>2001</v>
      </c>
      <c r="AM5" s="226">
        <v>2002</v>
      </c>
      <c r="AN5" s="226">
        <v>2003</v>
      </c>
      <c r="AO5" s="226">
        <v>2004</v>
      </c>
      <c r="AP5" s="226">
        <v>2005</v>
      </c>
      <c r="AQ5" s="226">
        <v>2006</v>
      </c>
      <c r="AR5" s="226">
        <v>2007</v>
      </c>
      <c r="AS5" s="226">
        <v>2008</v>
      </c>
      <c r="AT5" s="226">
        <v>2009</v>
      </c>
      <c r="AU5" s="226">
        <f t="shared" ref="AU5:BB5" si="0">AT5+1</f>
        <v>2010</v>
      </c>
      <c r="AV5" s="226">
        <f t="shared" si="0"/>
        <v>2011</v>
      </c>
      <c r="AW5" s="226">
        <f t="shared" si="0"/>
        <v>2012</v>
      </c>
      <c r="AX5" s="226">
        <f t="shared" si="0"/>
        <v>2013</v>
      </c>
      <c r="AY5" s="226">
        <f t="shared" si="0"/>
        <v>2014</v>
      </c>
      <c r="AZ5" s="226">
        <f t="shared" si="0"/>
        <v>2015</v>
      </c>
      <c r="BA5" s="226">
        <f t="shared" si="0"/>
        <v>2016</v>
      </c>
      <c r="BB5" s="226">
        <f t="shared" si="0"/>
        <v>2017</v>
      </c>
      <c r="BC5" s="226">
        <f>BB5+1</f>
        <v>2018</v>
      </c>
      <c r="BD5" s="226">
        <f>BC5+1</f>
        <v>2019</v>
      </c>
      <c r="BE5" s="226">
        <f>BD5+1</f>
        <v>2020</v>
      </c>
      <c r="BF5" s="226">
        <f>BE5+1</f>
        <v>2021</v>
      </c>
      <c r="BG5" s="226">
        <f>BF5+1</f>
        <v>2022</v>
      </c>
    </row>
    <row r="6" spans="1:59" ht="15" customHeight="1">
      <c r="V6" s="231" t="s">
        <v>142</v>
      </c>
      <c r="W6" s="232"/>
      <c r="Y6" s="231" t="s">
        <v>337</v>
      </c>
      <c r="Z6" s="232"/>
      <c r="AA6" s="273">
        <v>41797.445</v>
      </c>
      <c r="AB6" s="273">
        <v>42457.974999999999</v>
      </c>
      <c r="AC6" s="273">
        <v>43077.125999999997</v>
      </c>
      <c r="AD6" s="273">
        <v>43665.843000000008</v>
      </c>
      <c r="AE6" s="273">
        <v>44235.735000000008</v>
      </c>
      <c r="AF6" s="273">
        <v>44830.961000000003</v>
      </c>
      <c r="AG6" s="273">
        <v>45498.173000000003</v>
      </c>
      <c r="AH6" s="273">
        <v>46156.796000000009</v>
      </c>
      <c r="AI6" s="273">
        <v>46811.712</v>
      </c>
      <c r="AJ6" s="273">
        <v>47419.904999999999</v>
      </c>
      <c r="AK6" s="273">
        <v>48015.250999999997</v>
      </c>
      <c r="AL6" s="273">
        <v>48637.788999999997</v>
      </c>
      <c r="AM6" s="273">
        <v>49260.790999999997</v>
      </c>
      <c r="AN6" s="273">
        <v>49837.731</v>
      </c>
      <c r="AO6" s="273">
        <v>50382.080999999998</v>
      </c>
      <c r="AP6" s="273">
        <v>51102.004999999997</v>
      </c>
      <c r="AQ6" s="273">
        <v>51713.048000000003</v>
      </c>
      <c r="AR6" s="273">
        <v>52324.877</v>
      </c>
      <c r="AS6" s="273">
        <v>52877.802000000003</v>
      </c>
      <c r="AT6" s="273">
        <v>53362.800999999999</v>
      </c>
      <c r="AU6" s="273">
        <v>53783.434999999998</v>
      </c>
      <c r="AV6" s="273">
        <v>54171.474999999999</v>
      </c>
      <c r="AW6" s="273">
        <v>55549.281999999999</v>
      </c>
      <c r="AX6" s="273">
        <v>55952.258000000002</v>
      </c>
      <c r="AY6" s="273">
        <v>56412.14</v>
      </c>
      <c r="AZ6" s="273">
        <v>56950.756999999998</v>
      </c>
      <c r="BA6" s="273">
        <v>57477.036999999997</v>
      </c>
      <c r="BB6" s="273">
        <v>58007.536</v>
      </c>
      <c r="BC6" s="273">
        <v>58527.116999999998</v>
      </c>
      <c r="BD6" s="273">
        <v>59071.519</v>
      </c>
      <c r="BE6" s="273">
        <v>59497.356</v>
      </c>
      <c r="BF6" s="273">
        <v>59761.065000000002</v>
      </c>
      <c r="BG6" s="273">
        <v>60266.317999999999</v>
      </c>
    </row>
    <row r="7" spans="1:59" ht="27.75" customHeight="1">
      <c r="V7" s="1970" t="s">
        <v>669</v>
      </c>
      <c r="W7" s="1970"/>
      <c r="Y7" s="1971" t="s">
        <v>542</v>
      </c>
      <c r="Z7" s="1971"/>
    </row>
    <row r="8" spans="1:59" ht="38.25" customHeight="1">
      <c r="V8" s="274"/>
      <c r="W8" s="274"/>
      <c r="Y8" s="1972"/>
      <c r="Z8" s="1972"/>
    </row>
    <row r="10" spans="1:59" ht="16.8" thickBot="1">
      <c r="V10" s="222" t="s">
        <v>670</v>
      </c>
      <c r="Y10" s="234" t="s">
        <v>671</v>
      </c>
      <c r="Z10" s="234"/>
    </row>
    <row r="11" spans="1:59" ht="14.4" thickBot="1">
      <c r="V11" s="1687" t="s">
        <v>141</v>
      </c>
      <c r="W11" s="1688"/>
      <c r="Y11" s="1687" t="s">
        <v>338</v>
      </c>
      <c r="Z11" s="1690"/>
      <c r="AA11" s="1701">
        <v>1990</v>
      </c>
      <c r="AB11" s="1702">
        <v>1991</v>
      </c>
      <c r="AC11" s="1702">
        <v>1992</v>
      </c>
      <c r="AD11" s="1702">
        <v>1993</v>
      </c>
      <c r="AE11" s="1702">
        <v>1994</v>
      </c>
      <c r="AF11" s="1702">
        <v>1995</v>
      </c>
      <c r="AG11" s="1702">
        <v>1996</v>
      </c>
      <c r="AH11" s="1702">
        <v>1997</v>
      </c>
      <c r="AI11" s="1702">
        <v>1998</v>
      </c>
      <c r="AJ11" s="1702">
        <v>1999</v>
      </c>
      <c r="AK11" s="1702">
        <v>2000</v>
      </c>
      <c r="AL11" s="1702">
        <v>2001</v>
      </c>
      <c r="AM11" s="1702">
        <v>2002</v>
      </c>
      <c r="AN11" s="1702">
        <v>2003</v>
      </c>
      <c r="AO11" s="1702">
        <v>2004</v>
      </c>
      <c r="AP11" s="1702">
        <v>2005</v>
      </c>
      <c r="AQ11" s="1702">
        <v>2006</v>
      </c>
      <c r="AR11" s="1702">
        <v>2007</v>
      </c>
      <c r="AS11" s="1702">
        <v>2008</v>
      </c>
      <c r="AT11" s="1702">
        <v>2009</v>
      </c>
      <c r="AU11" s="1702">
        <f t="shared" ref="AU11:BB11" si="1">AT11+1</f>
        <v>2010</v>
      </c>
      <c r="AV11" s="1702">
        <f t="shared" si="1"/>
        <v>2011</v>
      </c>
      <c r="AW11" s="1702">
        <f t="shared" si="1"/>
        <v>2012</v>
      </c>
      <c r="AX11" s="1702">
        <f t="shared" si="1"/>
        <v>2013</v>
      </c>
      <c r="AY11" s="1702">
        <f t="shared" si="1"/>
        <v>2014</v>
      </c>
      <c r="AZ11" s="1702">
        <f t="shared" si="1"/>
        <v>2015</v>
      </c>
      <c r="BA11" s="1702">
        <f t="shared" si="1"/>
        <v>2016</v>
      </c>
      <c r="BB11" s="1702">
        <f t="shared" si="1"/>
        <v>2017</v>
      </c>
      <c r="BC11" s="1702">
        <f>BB11+1</f>
        <v>2018</v>
      </c>
      <c r="BD11" s="1702">
        <f>BC11+1</f>
        <v>2019</v>
      </c>
      <c r="BE11" s="1702">
        <f>BD11+1</f>
        <v>2020</v>
      </c>
      <c r="BF11" s="1702">
        <f>BE11+1</f>
        <v>2021</v>
      </c>
      <c r="BG11" s="1703">
        <f>BF11+1</f>
        <v>2022</v>
      </c>
    </row>
    <row r="12" spans="1:59" s="230" customFormat="1" ht="15" customHeight="1">
      <c r="A12" s="227"/>
      <c r="V12" s="1674" t="s">
        <v>143</v>
      </c>
      <c r="W12" s="1686"/>
      <c r="X12" s="275"/>
      <c r="Y12" s="1680" t="s">
        <v>0</v>
      </c>
      <c r="Z12" s="1689"/>
      <c r="AA12" s="1698">
        <v>4525.3137753801102</v>
      </c>
      <c r="AB12" s="1699">
        <v>4525.3672186051926</v>
      </c>
      <c r="AC12" s="1699">
        <v>4799.3385522633725</v>
      </c>
      <c r="AD12" s="1699">
        <v>4838.8455944873749</v>
      </c>
      <c r="AE12" s="1699">
        <v>5138.9135504794986</v>
      </c>
      <c r="AF12" s="1699">
        <v>5139.1086787748327</v>
      </c>
      <c r="AG12" s="1699">
        <v>5241.5658240424364</v>
      </c>
      <c r="AH12" s="1699">
        <v>4932.8249836013701</v>
      </c>
      <c r="AI12" s="1699">
        <v>4923.0711365589314</v>
      </c>
      <c r="AJ12" s="1699">
        <v>5098.6459515809402</v>
      </c>
      <c r="AK12" s="1699">
        <v>5155.4653371950153</v>
      </c>
      <c r="AL12" s="1699">
        <v>5027.1773082299605</v>
      </c>
      <c r="AM12" s="1699">
        <v>5194.85167562894</v>
      </c>
      <c r="AN12" s="1699">
        <v>5203.0582870303506</v>
      </c>
      <c r="AO12" s="1699">
        <v>5108.2672717778159</v>
      </c>
      <c r="AP12" s="1699">
        <v>5053.2438501478455</v>
      </c>
      <c r="AQ12" s="1699">
        <v>4773.895034599439</v>
      </c>
      <c r="AR12" s="1699">
        <v>4919.8343903935474</v>
      </c>
      <c r="AS12" s="1699">
        <v>4782.9464753959164</v>
      </c>
      <c r="AT12" s="1699">
        <v>4554.9911940879174</v>
      </c>
      <c r="AU12" s="1699">
        <v>4813.2387277332809</v>
      </c>
      <c r="AV12" s="1699">
        <v>4993.0449687380114</v>
      </c>
      <c r="AW12" s="1699">
        <v>5282.4910138791065</v>
      </c>
      <c r="AX12" s="1699">
        <v>5195.3118942417723</v>
      </c>
      <c r="AY12" s="1699">
        <v>4853.695111582846</v>
      </c>
      <c r="AZ12" s="1699">
        <v>4600.3063196351522</v>
      </c>
      <c r="BA12" s="1699">
        <v>4404.4443395028266</v>
      </c>
      <c r="BB12" s="1699">
        <v>4462.0149389897833</v>
      </c>
      <c r="BC12" s="1699">
        <v>4036.3978648571142</v>
      </c>
      <c r="BD12" s="1699">
        <v>3946.5221416225063</v>
      </c>
      <c r="BE12" s="1699">
        <v>3939.2920303054298</v>
      </c>
      <c r="BF12" s="1699">
        <v>3806.3752704025601</v>
      </c>
      <c r="BG12" s="1700">
        <v>3811.2650559349781</v>
      </c>
    </row>
    <row r="13" spans="1:59" s="230" customFormat="1" ht="15" customHeight="1">
      <c r="A13" s="227"/>
      <c r="V13" s="1674"/>
      <c r="W13" s="1675" t="s">
        <v>144</v>
      </c>
      <c r="X13" s="275"/>
      <c r="Y13" s="1680"/>
      <c r="Z13" s="1681" t="s">
        <v>324</v>
      </c>
      <c r="AA13" s="1691">
        <v>7.4215025951195326</v>
      </c>
      <c r="AB13" s="241">
        <v>6.4867826013252987</v>
      </c>
      <c r="AC13" s="241">
        <v>8.5648537586258531</v>
      </c>
      <c r="AD13" s="241">
        <v>7.0403777308557718</v>
      </c>
      <c r="AE13" s="241">
        <v>5.0876338718438836</v>
      </c>
      <c r="AF13" s="241">
        <v>3.9327702244142171</v>
      </c>
      <c r="AG13" s="241">
        <v>5.5919947812981414</v>
      </c>
      <c r="AH13" s="241">
        <v>4.5068595214685283</v>
      </c>
      <c r="AI13" s="241">
        <v>2.8571129947106075</v>
      </c>
      <c r="AJ13" s="241">
        <v>0</v>
      </c>
      <c r="AK13" s="241">
        <v>0</v>
      </c>
      <c r="AL13" s="241">
        <v>0</v>
      </c>
      <c r="AM13" s="241">
        <v>0</v>
      </c>
      <c r="AN13" s="241">
        <v>0</v>
      </c>
      <c r="AO13" s="241">
        <v>0</v>
      </c>
      <c r="AP13" s="241">
        <v>0</v>
      </c>
      <c r="AQ13" s="241">
        <v>0</v>
      </c>
      <c r="AR13" s="241">
        <v>0</v>
      </c>
      <c r="AS13" s="241">
        <v>0</v>
      </c>
      <c r="AT13" s="241">
        <v>0</v>
      </c>
      <c r="AU13" s="241">
        <v>0</v>
      </c>
      <c r="AV13" s="241">
        <v>0</v>
      </c>
      <c r="AW13" s="241">
        <v>0</v>
      </c>
      <c r="AX13" s="241">
        <v>0</v>
      </c>
      <c r="AY13" s="241">
        <v>0</v>
      </c>
      <c r="AZ13" s="241">
        <v>0</v>
      </c>
      <c r="BA13" s="241">
        <v>0</v>
      </c>
      <c r="BB13" s="241">
        <v>0</v>
      </c>
      <c r="BC13" s="241">
        <v>0</v>
      </c>
      <c r="BD13" s="241">
        <v>0</v>
      </c>
      <c r="BE13" s="241">
        <v>0</v>
      </c>
      <c r="BF13" s="241">
        <v>0</v>
      </c>
      <c r="BG13" s="1692">
        <v>0</v>
      </c>
    </row>
    <row r="14" spans="1:59" s="230" customFormat="1" ht="15" customHeight="1">
      <c r="A14" s="227"/>
      <c r="V14" s="1674"/>
      <c r="W14" s="1676" t="s">
        <v>145</v>
      </c>
      <c r="X14" s="275"/>
      <c r="Y14" s="1680"/>
      <c r="Z14" s="1682" t="s">
        <v>325</v>
      </c>
      <c r="AA14" s="1693">
        <v>632.60012463533508</v>
      </c>
      <c r="AB14" s="244">
        <v>618.06473518248697</v>
      </c>
      <c r="AC14" s="244">
        <v>651.95738494853174</v>
      </c>
      <c r="AD14" s="244">
        <v>678.68955935372628</v>
      </c>
      <c r="AE14" s="244">
        <v>653.18013531545284</v>
      </c>
      <c r="AF14" s="244">
        <v>686.65074607221163</v>
      </c>
      <c r="AG14" s="244">
        <v>714.96689479257452</v>
      </c>
      <c r="AH14" s="244">
        <v>656.15705197218733</v>
      </c>
      <c r="AI14" s="244">
        <v>639.58513459988376</v>
      </c>
      <c r="AJ14" s="244">
        <v>659.01598636522147</v>
      </c>
      <c r="AK14" s="244">
        <v>715.95949535352747</v>
      </c>
      <c r="AL14" s="244">
        <v>650.61301907032532</v>
      </c>
      <c r="AM14" s="244">
        <v>683.85440872538595</v>
      </c>
      <c r="AN14" s="244">
        <v>590.98227680714979</v>
      </c>
      <c r="AO14" s="244">
        <v>623.81841580062962</v>
      </c>
      <c r="AP14" s="244">
        <v>651.06546993469431</v>
      </c>
      <c r="AQ14" s="244">
        <v>571.32530822564161</v>
      </c>
      <c r="AR14" s="244">
        <v>542.4973675938993</v>
      </c>
      <c r="AS14" s="244">
        <v>492.98578212473086</v>
      </c>
      <c r="AT14" s="244">
        <v>489.09127258266062</v>
      </c>
      <c r="AU14" s="244">
        <v>519.11099713210297</v>
      </c>
      <c r="AV14" s="244">
        <v>506.23968473026241</v>
      </c>
      <c r="AW14" s="244">
        <v>481.72306441495033</v>
      </c>
      <c r="AX14" s="244">
        <v>451.96854451214244</v>
      </c>
      <c r="AY14" s="244">
        <v>421.39003963939791</v>
      </c>
      <c r="AZ14" s="244">
        <v>391.66522436231355</v>
      </c>
      <c r="BA14" s="244">
        <v>397.6037589927904</v>
      </c>
      <c r="BB14" s="244">
        <v>423.44282286311483</v>
      </c>
      <c r="BC14" s="244">
        <v>346.65117509344554</v>
      </c>
      <c r="BD14" s="244">
        <v>341.70971121603242</v>
      </c>
      <c r="BE14" s="244">
        <v>355.87592817817176</v>
      </c>
      <c r="BF14" s="244">
        <v>304.37461110586281</v>
      </c>
      <c r="BG14" s="1694">
        <v>298.81373741611748</v>
      </c>
    </row>
    <row r="15" spans="1:59" s="230" customFormat="1" ht="15" customHeight="1">
      <c r="A15" s="227"/>
      <c r="V15" s="1674"/>
      <c r="W15" s="1676" t="s">
        <v>3</v>
      </c>
      <c r="X15" s="275"/>
      <c r="Y15" s="1680"/>
      <c r="Z15" s="1682" t="s">
        <v>3</v>
      </c>
      <c r="AA15" s="1693">
        <v>314.57778813977933</v>
      </c>
      <c r="AB15" s="244">
        <v>319.49115691302018</v>
      </c>
      <c r="AC15" s="244">
        <v>319.83841143587875</v>
      </c>
      <c r="AD15" s="244">
        <v>334.43704148264675</v>
      </c>
      <c r="AE15" s="244">
        <v>338.69645784553057</v>
      </c>
      <c r="AF15" s="244">
        <v>341.49384603647803</v>
      </c>
      <c r="AG15" s="244">
        <v>343.22213376721021</v>
      </c>
      <c r="AH15" s="244">
        <v>326.9303718705695</v>
      </c>
      <c r="AI15" s="244">
        <v>334.87351206238776</v>
      </c>
      <c r="AJ15" s="244">
        <v>332.46410127736351</v>
      </c>
      <c r="AK15" s="244">
        <v>330.24471869523967</v>
      </c>
      <c r="AL15" s="244">
        <v>313.86781794307069</v>
      </c>
      <c r="AM15" s="244">
        <v>311.48366804613471</v>
      </c>
      <c r="AN15" s="244">
        <v>323.52476477507412</v>
      </c>
      <c r="AO15" s="244">
        <v>294.8421452045099</v>
      </c>
      <c r="AP15" s="244">
        <v>282.36731554000295</v>
      </c>
      <c r="AQ15" s="244">
        <v>277.81841497961847</v>
      </c>
      <c r="AR15" s="244">
        <v>279.35810999153</v>
      </c>
      <c r="AS15" s="244">
        <v>260.52038104014304</v>
      </c>
      <c r="AT15" s="244">
        <v>252.1383072491341</v>
      </c>
      <c r="AU15" s="244">
        <v>263.89258515671185</v>
      </c>
      <c r="AV15" s="244">
        <v>240.50325799927572</v>
      </c>
      <c r="AW15" s="244">
        <v>248.07237296564918</v>
      </c>
      <c r="AX15" s="244">
        <v>240.61140668582433</v>
      </c>
      <c r="AY15" s="244">
        <v>224.00809399838801</v>
      </c>
      <c r="AZ15" s="244">
        <v>217.35825947004636</v>
      </c>
      <c r="BA15" s="244">
        <v>204.01366713705991</v>
      </c>
      <c r="BB15" s="244">
        <v>215.78438688716096</v>
      </c>
      <c r="BC15" s="244">
        <v>191.80126675358201</v>
      </c>
      <c r="BD15" s="244">
        <v>207.56401939699148</v>
      </c>
      <c r="BE15" s="244">
        <v>207.26178791102095</v>
      </c>
      <c r="BF15" s="244">
        <v>189.07287134362483</v>
      </c>
      <c r="BG15" s="1694">
        <v>178.9114627963165</v>
      </c>
    </row>
    <row r="16" spans="1:59" s="230" customFormat="1" ht="15" customHeight="1">
      <c r="A16" s="227"/>
      <c r="V16" s="1674"/>
      <c r="W16" s="1677" t="s">
        <v>146</v>
      </c>
      <c r="X16" s="275"/>
      <c r="Y16" s="1680"/>
      <c r="Z16" s="1683" t="s">
        <v>407</v>
      </c>
      <c r="AA16" s="1693">
        <v>437.04467934665786</v>
      </c>
      <c r="AB16" s="244">
        <v>452.66388990236766</v>
      </c>
      <c r="AC16" s="244">
        <v>463.98021202806979</v>
      </c>
      <c r="AD16" s="244">
        <v>483.14190602241177</v>
      </c>
      <c r="AE16" s="244">
        <v>446.06397906272463</v>
      </c>
      <c r="AF16" s="244">
        <v>473.07055844650245</v>
      </c>
      <c r="AG16" s="244">
        <v>472.1128895382073</v>
      </c>
      <c r="AH16" s="244">
        <v>458.13442624515312</v>
      </c>
      <c r="AI16" s="244">
        <v>449.14914430268408</v>
      </c>
      <c r="AJ16" s="244">
        <v>454.93433987159818</v>
      </c>
      <c r="AK16" s="244">
        <v>458.03122161023396</v>
      </c>
      <c r="AL16" s="244">
        <v>444.98158198857885</v>
      </c>
      <c r="AM16" s="244">
        <v>452.76886065132823</v>
      </c>
      <c r="AN16" s="244">
        <v>448.21274466784416</v>
      </c>
      <c r="AO16" s="244">
        <v>431.15287433108409</v>
      </c>
      <c r="AP16" s="244">
        <v>444.11548391482052</v>
      </c>
      <c r="AQ16" s="244">
        <v>429.50978527442084</v>
      </c>
      <c r="AR16" s="244">
        <v>428.1025878035806</v>
      </c>
      <c r="AS16" s="244">
        <v>413.4132279255478</v>
      </c>
      <c r="AT16" s="244">
        <v>408.46451513898222</v>
      </c>
      <c r="AU16" s="244">
        <v>410.98750274086336</v>
      </c>
      <c r="AV16" s="244">
        <v>407.75633144928247</v>
      </c>
      <c r="AW16" s="244">
        <v>397.60776141392438</v>
      </c>
      <c r="AX16" s="244">
        <v>385.46902531669372</v>
      </c>
      <c r="AY16" s="244">
        <v>382.99319370492515</v>
      </c>
      <c r="AZ16" s="244">
        <v>363.59763561265697</v>
      </c>
      <c r="BA16" s="244">
        <v>367.66950421899031</v>
      </c>
      <c r="BB16" s="244">
        <v>382.36329453419711</v>
      </c>
      <c r="BC16" s="244">
        <v>352.69524738409802</v>
      </c>
      <c r="BD16" s="244">
        <v>354.05031984912046</v>
      </c>
      <c r="BE16" s="244">
        <v>374.83718530440979</v>
      </c>
      <c r="BF16" s="244">
        <v>369.54793303923429</v>
      </c>
      <c r="BG16" s="1694">
        <v>346.04552307590694</v>
      </c>
    </row>
    <row r="17" spans="1:60" s="230" customFormat="1" ht="15" customHeight="1">
      <c r="A17" s="227"/>
      <c r="V17" s="1674"/>
      <c r="W17" s="1676" t="s">
        <v>147</v>
      </c>
      <c r="X17" s="275"/>
      <c r="Y17" s="1680"/>
      <c r="Z17" s="1682" t="s">
        <v>326</v>
      </c>
      <c r="AA17" s="1693">
        <v>1623.9057230152578</v>
      </c>
      <c r="AB17" s="244">
        <v>1626.0288000553937</v>
      </c>
      <c r="AC17" s="244">
        <v>1678.4572126532025</v>
      </c>
      <c r="AD17" s="244">
        <v>1579.7509519384735</v>
      </c>
      <c r="AE17" s="244">
        <v>1786.0476132290639</v>
      </c>
      <c r="AF17" s="244">
        <v>1730.9124356973339</v>
      </c>
      <c r="AG17" s="244">
        <v>1707.2081114754742</v>
      </c>
      <c r="AH17" s="244">
        <v>1654.0555816168965</v>
      </c>
      <c r="AI17" s="244">
        <v>1594.6518554317922</v>
      </c>
      <c r="AJ17" s="244">
        <v>1688.0454394209844</v>
      </c>
      <c r="AK17" s="244">
        <v>1658.8268834565674</v>
      </c>
      <c r="AL17" s="244">
        <v>1664.700338296994</v>
      </c>
      <c r="AM17" s="244">
        <v>1784.0535049464409</v>
      </c>
      <c r="AN17" s="244">
        <v>1865.7026267689423</v>
      </c>
      <c r="AO17" s="244">
        <v>1852.930300068374</v>
      </c>
      <c r="AP17" s="244">
        <v>1857.1052208431138</v>
      </c>
      <c r="AQ17" s="244">
        <v>1758.8151673399707</v>
      </c>
      <c r="AR17" s="244">
        <v>1976.9669752010111</v>
      </c>
      <c r="AS17" s="244">
        <v>1928.084734474719</v>
      </c>
      <c r="AT17" s="244">
        <v>1838.9048288182389</v>
      </c>
      <c r="AU17" s="244">
        <v>2077.3846210907823</v>
      </c>
      <c r="AV17" s="244">
        <v>2321.2425382587726</v>
      </c>
      <c r="AW17" s="244">
        <v>2616.9217416545748</v>
      </c>
      <c r="AX17" s="244">
        <v>2664.7033938485729</v>
      </c>
      <c r="AY17" s="244">
        <v>2476.1452489013263</v>
      </c>
      <c r="AZ17" s="244">
        <v>2301.8442964029582</v>
      </c>
      <c r="BA17" s="244">
        <v>2172.5030097849344</v>
      </c>
      <c r="BB17" s="244">
        <v>2161.3016208620988</v>
      </c>
      <c r="BC17" s="244">
        <v>1845.7009096569707</v>
      </c>
      <c r="BD17" s="244">
        <v>1758.2228180648297</v>
      </c>
      <c r="BE17" s="244">
        <v>1883.1326458420849</v>
      </c>
      <c r="BF17" s="244">
        <v>1818.1562068104852</v>
      </c>
      <c r="BG17" s="1694">
        <v>1798.7617870941945</v>
      </c>
    </row>
    <row r="18" spans="1:60" s="230" customFormat="1" ht="15" customHeight="1">
      <c r="A18" s="227"/>
      <c r="V18" s="1674"/>
      <c r="W18" s="1676" t="s">
        <v>148</v>
      </c>
      <c r="X18" s="275"/>
      <c r="Y18" s="1680"/>
      <c r="Z18" s="1682" t="s">
        <v>327</v>
      </c>
      <c r="AA18" s="1691">
        <v>2.6189383583524193</v>
      </c>
      <c r="AB18" s="241">
        <v>2.3165995541475599</v>
      </c>
      <c r="AC18" s="241">
        <v>2.3487898821670443</v>
      </c>
      <c r="AD18" s="241">
        <v>2.2116722218692395</v>
      </c>
      <c r="AE18" s="241">
        <v>2.0588999027871813</v>
      </c>
      <c r="AF18" s="241">
        <v>1.9486866927203004</v>
      </c>
      <c r="AG18" s="241">
        <v>1.8374556755259834</v>
      </c>
      <c r="AH18" s="241">
        <v>1.6704443943223213</v>
      </c>
      <c r="AI18" s="241">
        <v>1.6062915180603154</v>
      </c>
      <c r="AJ18" s="241">
        <v>1.6238890732229871</v>
      </c>
      <c r="AK18" s="241">
        <v>1.5614287659507562</v>
      </c>
      <c r="AL18" s="241">
        <v>1.4513014097838022</v>
      </c>
      <c r="AM18" s="241">
        <v>1.4981446569098826</v>
      </c>
      <c r="AN18" s="241">
        <v>1.5105244995241065</v>
      </c>
      <c r="AO18" s="241">
        <v>1.4454961670470567</v>
      </c>
      <c r="AP18" s="241">
        <v>1.53056477212225</v>
      </c>
      <c r="AQ18" s="241">
        <v>1.4322611441724473</v>
      </c>
      <c r="AR18" s="241">
        <v>1.5197243599042469</v>
      </c>
      <c r="AS18" s="241">
        <v>1.4427961443894743</v>
      </c>
      <c r="AT18" s="241">
        <v>1.3504851092127219</v>
      </c>
      <c r="AU18" s="241">
        <v>1.3395497635679563</v>
      </c>
      <c r="AV18" s="241">
        <v>1.3688948655365174</v>
      </c>
      <c r="AW18" s="241">
        <v>1.3336978284767107</v>
      </c>
      <c r="AX18" s="241">
        <v>1.2894214370714203</v>
      </c>
      <c r="AY18" s="241">
        <v>1.1850725612490141</v>
      </c>
      <c r="AZ18" s="241">
        <v>1.123913615159567</v>
      </c>
      <c r="BA18" s="241">
        <v>1.3110168770148951</v>
      </c>
      <c r="BB18" s="241">
        <v>1.3058695179702877</v>
      </c>
      <c r="BC18" s="241">
        <v>1.2152888721210315</v>
      </c>
      <c r="BD18" s="241">
        <v>1.1242320216417638</v>
      </c>
      <c r="BE18" s="241">
        <v>1.1457420208637334</v>
      </c>
      <c r="BF18" s="241">
        <v>1.0952929962625182</v>
      </c>
      <c r="BG18" s="1692">
        <v>1.0221672025230413</v>
      </c>
    </row>
    <row r="19" spans="1:60" s="230" customFormat="1" ht="15" customHeight="1">
      <c r="A19" s="227"/>
      <c r="V19" s="1674"/>
      <c r="W19" s="1676" t="s">
        <v>149</v>
      </c>
      <c r="X19" s="275"/>
      <c r="Y19" s="1680"/>
      <c r="Z19" s="1682" t="s">
        <v>328</v>
      </c>
      <c r="AA19" s="1693">
        <v>1020.5675926970843</v>
      </c>
      <c r="AB19" s="244">
        <v>986.32293219349935</v>
      </c>
      <c r="AC19" s="244">
        <v>1109.7494493133829</v>
      </c>
      <c r="AD19" s="244">
        <v>1155.4008108590317</v>
      </c>
      <c r="AE19" s="244">
        <v>1239.4054907413893</v>
      </c>
      <c r="AF19" s="244">
        <v>1219.3623831608488</v>
      </c>
      <c r="AG19" s="244">
        <v>1297.8870751753366</v>
      </c>
      <c r="AH19" s="244">
        <v>1179.5335120564134</v>
      </c>
      <c r="AI19" s="244">
        <v>1256.004881226502</v>
      </c>
      <c r="AJ19" s="244">
        <v>1323.3056025813416</v>
      </c>
      <c r="AK19" s="244">
        <v>1371.029261166761</v>
      </c>
      <c r="AL19" s="244">
        <v>1353.9379712872319</v>
      </c>
      <c r="AM19" s="244">
        <v>1385.5149317398725</v>
      </c>
      <c r="AN19" s="244">
        <v>1417.2976134708651</v>
      </c>
      <c r="AO19" s="244">
        <v>1387.1394471122726</v>
      </c>
      <c r="AP19" s="244">
        <v>1351.8664718395503</v>
      </c>
      <c r="AQ19" s="244">
        <v>1326.6757077942673</v>
      </c>
      <c r="AR19" s="244">
        <v>1304.5862585123079</v>
      </c>
      <c r="AS19" s="244">
        <v>1310.9718246254943</v>
      </c>
      <c r="AT19" s="244">
        <v>1240.537919490622</v>
      </c>
      <c r="AU19" s="244">
        <v>1228.8624778130186</v>
      </c>
      <c r="AV19" s="244">
        <v>1184.8478282480378</v>
      </c>
      <c r="AW19" s="244">
        <v>1185.8621899518014</v>
      </c>
      <c r="AX19" s="244">
        <v>1131.7968780486469</v>
      </c>
      <c r="AY19" s="244">
        <v>1052.93142895762</v>
      </c>
      <c r="AZ19" s="244">
        <v>1044.5446951438823</v>
      </c>
      <c r="BA19" s="244">
        <v>991.06735619157826</v>
      </c>
      <c r="BB19" s="244">
        <v>1000.1123490808659</v>
      </c>
      <c r="BC19" s="244">
        <v>1013.3589223116165</v>
      </c>
      <c r="BD19" s="244">
        <v>997.02211575098374</v>
      </c>
      <c r="BE19" s="244">
        <v>849.35887516991124</v>
      </c>
      <c r="BF19" s="244">
        <v>863.9458938381855</v>
      </c>
      <c r="BG19" s="1694">
        <v>916.81560350116615</v>
      </c>
    </row>
    <row r="20" spans="1:60" s="230" customFormat="1" ht="15" customHeight="1">
      <c r="A20" s="227"/>
      <c r="V20" s="1674"/>
      <c r="W20" s="1676" t="s">
        <v>150</v>
      </c>
      <c r="X20" s="275"/>
      <c r="Y20" s="1680"/>
      <c r="Z20" s="1682" t="s">
        <v>329</v>
      </c>
      <c r="AA20" s="1693">
        <v>163.8074723099383</v>
      </c>
      <c r="AB20" s="244">
        <v>176.13472182357202</v>
      </c>
      <c r="AC20" s="244">
        <v>213.76244432254123</v>
      </c>
      <c r="AD20" s="244">
        <v>244.99189317670147</v>
      </c>
      <c r="AE20" s="244">
        <v>286.77594613288761</v>
      </c>
      <c r="AF20" s="244">
        <v>293.13904481052015</v>
      </c>
      <c r="AG20" s="244">
        <v>314.00981124663997</v>
      </c>
      <c r="AH20" s="244">
        <v>274.7636386830585</v>
      </c>
      <c r="AI20" s="244">
        <v>276.08478193055481</v>
      </c>
      <c r="AJ20" s="244">
        <v>270.7109515727002</v>
      </c>
      <c r="AK20" s="244">
        <v>247.58026967236378</v>
      </c>
      <c r="AL20" s="244">
        <v>228.26559998134749</v>
      </c>
      <c r="AM20" s="244">
        <v>202.28727098355247</v>
      </c>
      <c r="AN20" s="244">
        <v>181.82504273379595</v>
      </c>
      <c r="AO20" s="244">
        <v>165.41105577915431</v>
      </c>
      <c r="AP20" s="244">
        <v>140.58053847400876</v>
      </c>
      <c r="AQ20" s="244">
        <v>111.36718060800584</v>
      </c>
      <c r="AR20" s="244">
        <v>91.99992260102843</v>
      </c>
      <c r="AS20" s="244">
        <v>76.851516550308588</v>
      </c>
      <c r="AT20" s="244">
        <v>59.084157384371458</v>
      </c>
      <c r="AU20" s="244">
        <v>53.987927377357032</v>
      </c>
      <c r="AV20" s="244">
        <v>50.75757204167703</v>
      </c>
      <c r="AW20" s="244">
        <v>46.422628796846794</v>
      </c>
      <c r="AX20" s="244">
        <v>46.369413110807521</v>
      </c>
      <c r="AY20" s="244">
        <v>43.68860301871603</v>
      </c>
      <c r="AZ20" s="244">
        <v>45.739592918967375</v>
      </c>
      <c r="BA20" s="244">
        <v>43.833411955450629</v>
      </c>
      <c r="BB20" s="244">
        <v>46.325391192072772</v>
      </c>
      <c r="BC20" s="244">
        <v>49.649149108354464</v>
      </c>
      <c r="BD20" s="244">
        <v>52.584796880733577</v>
      </c>
      <c r="BE20" s="244">
        <v>42.576170870350985</v>
      </c>
      <c r="BF20" s="244">
        <v>47.088777559479496</v>
      </c>
      <c r="BG20" s="1694">
        <v>51.290303569295389</v>
      </c>
      <c r="BH20" s="279"/>
    </row>
    <row r="21" spans="1:60" s="230" customFormat="1" ht="15" customHeight="1">
      <c r="A21" s="227"/>
      <c r="V21" s="1674"/>
      <c r="W21" s="1677" t="s">
        <v>672</v>
      </c>
      <c r="X21" s="275"/>
      <c r="Y21" s="1680"/>
      <c r="Z21" s="1683" t="s">
        <v>330</v>
      </c>
      <c r="AA21" s="1693">
        <v>271.02855395487086</v>
      </c>
      <c r="AB21" s="244">
        <v>273.500381684682</v>
      </c>
      <c r="AC21" s="244">
        <v>273.72361312132563</v>
      </c>
      <c r="AD21" s="244">
        <v>270.9071532203323</v>
      </c>
      <c r="AE21" s="244">
        <v>278.43520856759295</v>
      </c>
      <c r="AF21" s="244">
        <v>281.09773829442372</v>
      </c>
      <c r="AG21" s="244">
        <v>286.01375045076918</v>
      </c>
      <c r="AH21" s="244">
        <v>288.13290450795938</v>
      </c>
      <c r="AI21" s="244">
        <v>286.52364122520157</v>
      </c>
      <c r="AJ21" s="244">
        <v>290.16327600764373</v>
      </c>
      <c r="AK21" s="244">
        <v>297.3339101420014</v>
      </c>
      <c r="AL21" s="244">
        <v>299.43795252896211</v>
      </c>
      <c r="AM21" s="244">
        <v>301.8573303568096</v>
      </c>
      <c r="AN21" s="244">
        <v>302.47486100503369</v>
      </c>
      <c r="AO21" s="244">
        <v>284.30522002324159</v>
      </c>
      <c r="AP21" s="244">
        <v>259.98559599090038</v>
      </c>
      <c r="AQ21" s="244">
        <v>234.69358157857181</v>
      </c>
      <c r="AR21" s="244">
        <v>226.4883570808833</v>
      </c>
      <c r="AS21" s="244">
        <v>218.80924666897991</v>
      </c>
      <c r="AT21" s="244">
        <v>180.49707342125006</v>
      </c>
      <c r="AU21" s="244">
        <v>173.80281429097377</v>
      </c>
      <c r="AV21" s="244">
        <v>188.73545933480426</v>
      </c>
      <c r="AW21" s="244">
        <v>187.45921748973439</v>
      </c>
      <c r="AX21" s="244">
        <v>173.83368902991967</v>
      </c>
      <c r="AY21" s="244">
        <v>153.12861851480201</v>
      </c>
      <c r="AZ21" s="244">
        <v>148.11098034949319</v>
      </c>
      <c r="BA21" s="244">
        <v>146.93166038007971</v>
      </c>
      <c r="BB21" s="244">
        <v>151.21082301368259</v>
      </c>
      <c r="BC21" s="244">
        <v>150.81740032092279</v>
      </c>
      <c r="BD21" s="244">
        <v>156.42069772958828</v>
      </c>
      <c r="BE21" s="244">
        <v>160.34058002968237</v>
      </c>
      <c r="BF21" s="244">
        <v>155.23371375006477</v>
      </c>
      <c r="BG21" s="1694">
        <v>148.25088902289698</v>
      </c>
    </row>
    <row r="22" spans="1:60" s="230" customFormat="1" ht="15" customHeight="1" thickBot="1">
      <c r="A22" s="227"/>
      <c r="V22" s="1678"/>
      <c r="W22" s="1679" t="s">
        <v>151</v>
      </c>
      <c r="X22" s="227"/>
      <c r="Y22" s="1684"/>
      <c r="Z22" s="1685" t="s">
        <v>1002</v>
      </c>
      <c r="AA22" s="1695">
        <v>51.741400327714778</v>
      </c>
      <c r="AB22" s="1696">
        <v>64.357218694697778</v>
      </c>
      <c r="AC22" s="1696">
        <v>76.956180799646759</v>
      </c>
      <c r="AD22" s="1696">
        <v>82.274228481325963</v>
      </c>
      <c r="AE22" s="1696">
        <v>103.16218581022645</v>
      </c>
      <c r="AF22" s="1696">
        <v>107.50046933937909</v>
      </c>
      <c r="AG22" s="1696">
        <v>98.715707139399555</v>
      </c>
      <c r="AH22" s="1696">
        <v>88.940192733341931</v>
      </c>
      <c r="AI22" s="1696">
        <v>81.734781267153707</v>
      </c>
      <c r="AJ22" s="1696">
        <v>78.38236541086458</v>
      </c>
      <c r="AK22" s="1696">
        <v>74.898148332369715</v>
      </c>
      <c r="AL22" s="1696">
        <v>69.921725723666185</v>
      </c>
      <c r="AM22" s="1696">
        <v>71.533555522505964</v>
      </c>
      <c r="AN22" s="1696">
        <v>71.527832302121524</v>
      </c>
      <c r="AO22" s="1696">
        <v>67.222317291503202</v>
      </c>
      <c r="AP22" s="1696">
        <v>64.627188838632378</v>
      </c>
      <c r="AQ22" s="1696">
        <v>62.257627654769522</v>
      </c>
      <c r="AR22" s="1696">
        <v>68.315087249402509</v>
      </c>
      <c r="AS22" s="1696">
        <v>79.866965841603417</v>
      </c>
      <c r="AT22" s="1696">
        <v>84.922634893444865</v>
      </c>
      <c r="AU22" s="1696">
        <v>83.870252367902609</v>
      </c>
      <c r="AV22" s="1696">
        <v>91.593401810361797</v>
      </c>
      <c r="AW22" s="1696">
        <v>117.08833936314804</v>
      </c>
      <c r="AX22" s="1696">
        <v>99.270122252093969</v>
      </c>
      <c r="AY22" s="1696">
        <v>98.224812286422065</v>
      </c>
      <c r="AZ22" s="1696">
        <v>86.321721759674716</v>
      </c>
      <c r="BA22" s="1696">
        <v>79.510953964927893</v>
      </c>
      <c r="BB22" s="1696">
        <v>80.168381038619529</v>
      </c>
      <c r="BC22" s="1696">
        <v>84.508505356003468</v>
      </c>
      <c r="BD22" s="1696">
        <v>77.823430712585036</v>
      </c>
      <c r="BE22" s="1696">
        <v>64.763114978934283</v>
      </c>
      <c r="BF22" s="1696">
        <v>57.859969959360228</v>
      </c>
      <c r="BG22" s="1697">
        <v>71.353582256560927</v>
      </c>
    </row>
    <row r="23" spans="1:60">
      <c r="AZ23" s="281"/>
      <c r="BE23" s="281"/>
      <c r="BF23" s="281"/>
      <c r="BG23" s="281"/>
    </row>
    <row r="24" spans="1:60" ht="18.75" customHeight="1">
      <c r="V24" s="222" t="s">
        <v>152</v>
      </c>
      <c r="Y24" s="234" t="s">
        <v>660</v>
      </c>
    </row>
    <row r="25" spans="1:60">
      <c r="V25" s="224" t="s">
        <v>141</v>
      </c>
      <c r="W25" s="225"/>
      <c r="Y25" s="224" t="s">
        <v>338</v>
      </c>
      <c r="Z25" s="225"/>
      <c r="AA25" s="226">
        <v>1990</v>
      </c>
      <c r="AB25" s="226">
        <v>1991</v>
      </c>
      <c r="AC25" s="226">
        <v>1992</v>
      </c>
      <c r="AD25" s="226">
        <v>1993</v>
      </c>
      <c r="AE25" s="226">
        <v>1994</v>
      </c>
      <c r="AF25" s="226">
        <v>1995</v>
      </c>
      <c r="AG25" s="226">
        <v>1996</v>
      </c>
      <c r="AH25" s="226">
        <v>1997</v>
      </c>
      <c r="AI25" s="226">
        <v>1998</v>
      </c>
      <c r="AJ25" s="226">
        <v>1999</v>
      </c>
      <c r="AK25" s="226">
        <v>2000</v>
      </c>
      <c r="AL25" s="226">
        <v>2001</v>
      </c>
      <c r="AM25" s="226">
        <v>2002</v>
      </c>
      <c r="AN25" s="226">
        <v>2003</v>
      </c>
      <c r="AO25" s="226">
        <v>2004</v>
      </c>
      <c r="AP25" s="226">
        <v>2005</v>
      </c>
      <c r="AQ25" s="226">
        <v>2006</v>
      </c>
      <c r="AR25" s="226">
        <v>2007</v>
      </c>
      <c r="AS25" s="226">
        <v>2008</v>
      </c>
      <c r="AT25" s="226">
        <v>2009</v>
      </c>
      <c r="AU25" s="226">
        <f t="shared" ref="AU25:BB25" si="2">AT25+1</f>
        <v>2010</v>
      </c>
      <c r="AV25" s="226">
        <f t="shared" si="2"/>
        <v>2011</v>
      </c>
      <c r="AW25" s="226">
        <f t="shared" si="2"/>
        <v>2012</v>
      </c>
      <c r="AX25" s="226">
        <f t="shared" si="2"/>
        <v>2013</v>
      </c>
      <c r="AY25" s="226">
        <f t="shared" si="2"/>
        <v>2014</v>
      </c>
      <c r="AZ25" s="226">
        <f t="shared" si="2"/>
        <v>2015</v>
      </c>
      <c r="BA25" s="226">
        <f t="shared" si="2"/>
        <v>2016</v>
      </c>
      <c r="BB25" s="226">
        <f t="shared" si="2"/>
        <v>2017</v>
      </c>
      <c r="BC25" s="226">
        <f>BB25+1</f>
        <v>2018</v>
      </c>
      <c r="BD25" s="226">
        <f>BC25+1</f>
        <v>2019</v>
      </c>
      <c r="BE25" s="226">
        <f>BD25+1</f>
        <v>2020</v>
      </c>
      <c r="BF25" s="226">
        <f>BE25+1</f>
        <v>2021</v>
      </c>
      <c r="BG25" s="226">
        <f>BF25+1</f>
        <v>2022</v>
      </c>
    </row>
    <row r="26" spans="1:60" s="230" customFormat="1" ht="15" customHeight="1">
      <c r="A26" s="227"/>
      <c r="V26" s="235" t="s">
        <v>143</v>
      </c>
      <c r="W26" s="282"/>
      <c r="X26" s="227"/>
      <c r="Y26" s="236" t="s">
        <v>0</v>
      </c>
      <c r="Z26" s="261"/>
      <c r="AA26" s="252">
        <f t="shared" ref="AA26:AQ26" si="3">SUM(AA27:AA36)</f>
        <v>1</v>
      </c>
      <c r="AB26" s="252">
        <f t="shared" si="3"/>
        <v>1.0000000000000002</v>
      </c>
      <c r="AC26" s="252">
        <f t="shared" si="3"/>
        <v>0.99999999999999989</v>
      </c>
      <c r="AD26" s="252">
        <f t="shared" si="3"/>
        <v>0.99999999999999989</v>
      </c>
      <c r="AE26" s="252">
        <f t="shared" si="3"/>
        <v>1</v>
      </c>
      <c r="AF26" s="252">
        <f t="shared" si="3"/>
        <v>1</v>
      </c>
      <c r="AG26" s="252">
        <f t="shared" si="3"/>
        <v>0.99999999999999989</v>
      </c>
      <c r="AH26" s="252">
        <f t="shared" si="3"/>
        <v>1.0000000000000002</v>
      </c>
      <c r="AI26" s="252">
        <f t="shared" si="3"/>
        <v>1</v>
      </c>
      <c r="AJ26" s="252">
        <f t="shared" si="3"/>
        <v>1</v>
      </c>
      <c r="AK26" s="252">
        <f t="shared" si="3"/>
        <v>0.99999999999999989</v>
      </c>
      <c r="AL26" s="252">
        <f t="shared" si="3"/>
        <v>1</v>
      </c>
      <c r="AM26" s="252">
        <f t="shared" si="3"/>
        <v>1.0000000000000002</v>
      </c>
      <c r="AN26" s="252">
        <f t="shared" si="3"/>
        <v>1</v>
      </c>
      <c r="AO26" s="252">
        <f t="shared" si="3"/>
        <v>1</v>
      </c>
      <c r="AP26" s="252">
        <f t="shared" si="3"/>
        <v>0.99999999999999989</v>
      </c>
      <c r="AQ26" s="252">
        <f t="shared" si="3"/>
        <v>1</v>
      </c>
      <c r="AR26" s="252">
        <f t="shared" ref="AR26:AW26" si="4">SUM(AR27:AR36)</f>
        <v>1</v>
      </c>
      <c r="AS26" s="252">
        <f t="shared" si="4"/>
        <v>1</v>
      </c>
      <c r="AT26" s="252">
        <f t="shared" si="4"/>
        <v>0.99999999999999967</v>
      </c>
      <c r="AU26" s="252">
        <f t="shared" si="4"/>
        <v>0.99999999999999989</v>
      </c>
      <c r="AV26" s="252">
        <f t="shared" si="4"/>
        <v>0.99999999999999978</v>
      </c>
      <c r="AW26" s="252">
        <f t="shared" si="4"/>
        <v>0.99999999999999978</v>
      </c>
      <c r="AX26" s="252">
        <f t="shared" ref="AX26:BE26" si="5">SUM(AX27:AX36)</f>
        <v>1.0000000000000002</v>
      </c>
      <c r="AY26" s="252">
        <f t="shared" si="5"/>
        <v>1</v>
      </c>
      <c r="AZ26" s="252">
        <f t="shared" si="5"/>
        <v>1</v>
      </c>
      <c r="BA26" s="252">
        <f t="shared" si="5"/>
        <v>1</v>
      </c>
      <c r="BB26" s="252">
        <f t="shared" si="5"/>
        <v>0.99999999999999989</v>
      </c>
      <c r="BC26" s="252">
        <f t="shared" si="5"/>
        <v>1.0000000000000002</v>
      </c>
      <c r="BD26" s="252">
        <f>SUM(BD27:BD36)</f>
        <v>1</v>
      </c>
      <c r="BE26" s="252">
        <f t="shared" si="5"/>
        <v>1.0000000000000002</v>
      </c>
      <c r="BF26" s="252">
        <f t="shared" ref="BF26:BG26" si="6">SUM(BF27:BF36)</f>
        <v>0.99999999999999978</v>
      </c>
      <c r="BG26" s="252">
        <f t="shared" si="6"/>
        <v>1</v>
      </c>
    </row>
    <row r="27" spans="1:60" s="230" customFormat="1" ht="15" customHeight="1">
      <c r="A27" s="227"/>
      <c r="V27" s="238"/>
      <c r="W27" s="283" t="s">
        <v>144</v>
      </c>
      <c r="X27" s="280"/>
      <c r="Y27" s="239"/>
      <c r="Z27" s="276" t="s">
        <v>324</v>
      </c>
      <c r="AA27" s="255">
        <f t="shared" ref="AA27:AQ36" si="7">+AA13/AA$12</f>
        <v>1.6399973490227543E-3</v>
      </c>
      <c r="AB27" s="255">
        <f t="shared" si="7"/>
        <v>1.4334267890252347E-3</v>
      </c>
      <c r="AC27" s="255">
        <f t="shared" si="7"/>
        <v>1.7845904524878037E-3</v>
      </c>
      <c r="AD27" s="255">
        <f t="shared" si="7"/>
        <v>1.4549705282756861E-3</v>
      </c>
      <c r="AE27" s="255">
        <f t="shared" si="7"/>
        <v>9.9002129961286663E-4</v>
      </c>
      <c r="AF27" s="255">
        <f t="shared" si="7"/>
        <v>7.6526309720926014E-4</v>
      </c>
      <c r="AG27" s="255">
        <f t="shared" si="7"/>
        <v>1.0668557772657036E-3</v>
      </c>
      <c r="AH27" s="255">
        <f t="shared" si="7"/>
        <v>9.136467513952113E-4</v>
      </c>
      <c r="AI27" s="255">
        <f t="shared" si="7"/>
        <v>5.8035175918819603E-4</v>
      </c>
      <c r="AJ27" s="256">
        <f t="shared" si="7"/>
        <v>0</v>
      </c>
      <c r="AK27" s="256">
        <f t="shared" si="7"/>
        <v>0</v>
      </c>
      <c r="AL27" s="256">
        <f t="shared" si="7"/>
        <v>0</v>
      </c>
      <c r="AM27" s="256">
        <f t="shared" si="7"/>
        <v>0</v>
      </c>
      <c r="AN27" s="256">
        <f t="shared" si="7"/>
        <v>0</v>
      </c>
      <c r="AO27" s="256">
        <f t="shared" si="7"/>
        <v>0</v>
      </c>
      <c r="AP27" s="256">
        <f t="shared" si="7"/>
        <v>0</v>
      </c>
      <c r="AQ27" s="256">
        <f t="shared" si="7"/>
        <v>0</v>
      </c>
      <c r="AR27" s="256">
        <f t="shared" ref="AR27:AW27" si="8">+AR13/AR$12</f>
        <v>0</v>
      </c>
      <c r="AS27" s="256">
        <f t="shared" si="8"/>
        <v>0</v>
      </c>
      <c r="AT27" s="256">
        <f t="shared" si="8"/>
        <v>0</v>
      </c>
      <c r="AU27" s="256">
        <f t="shared" si="8"/>
        <v>0</v>
      </c>
      <c r="AV27" s="256">
        <f t="shared" si="8"/>
        <v>0</v>
      </c>
      <c r="AW27" s="256">
        <f t="shared" si="8"/>
        <v>0</v>
      </c>
      <c r="AX27" s="256">
        <f t="shared" ref="AX27:AY36" si="9">+AX13/AX$12</f>
        <v>0</v>
      </c>
      <c r="AY27" s="256">
        <f t="shared" si="9"/>
        <v>0</v>
      </c>
      <c r="AZ27" s="257">
        <f t="shared" ref="AZ27:BC36" si="10">+AZ13/AZ$12</f>
        <v>0</v>
      </c>
      <c r="BA27" s="256">
        <f t="shared" si="10"/>
        <v>0</v>
      </c>
      <c r="BB27" s="256">
        <f t="shared" si="10"/>
        <v>0</v>
      </c>
      <c r="BC27" s="256">
        <f t="shared" si="10"/>
        <v>0</v>
      </c>
      <c r="BD27" s="256">
        <f t="shared" ref="BD27:BE36" si="11">+BD13/BD$12</f>
        <v>0</v>
      </c>
      <c r="BE27" s="257">
        <f>+BE13/BE$12</f>
        <v>0</v>
      </c>
      <c r="BF27" s="257">
        <f t="shared" ref="BF27:BG27" si="12">+BF13/BF$12</f>
        <v>0</v>
      </c>
      <c r="BG27" s="257">
        <f t="shared" si="12"/>
        <v>0</v>
      </c>
    </row>
    <row r="28" spans="1:60" s="230" customFormat="1" ht="15" customHeight="1">
      <c r="A28" s="227"/>
      <c r="V28" s="238"/>
      <c r="W28" s="248" t="s">
        <v>145</v>
      </c>
      <c r="X28" s="280"/>
      <c r="Y28" s="239"/>
      <c r="Z28" s="250" t="s">
        <v>325</v>
      </c>
      <c r="AA28" s="256">
        <f t="shared" si="7"/>
        <v>0.13979143901070129</v>
      </c>
      <c r="AB28" s="256">
        <f t="shared" si="7"/>
        <v>0.13657780801554192</v>
      </c>
      <c r="AC28" s="256">
        <f t="shared" si="7"/>
        <v>0.13584317460602316</v>
      </c>
      <c r="AD28" s="256">
        <f t="shared" si="7"/>
        <v>0.1402585691361839</v>
      </c>
      <c r="AE28" s="256">
        <f t="shared" si="7"/>
        <v>0.12710471365187809</v>
      </c>
      <c r="AF28" s="256">
        <f t="shared" si="7"/>
        <v>0.13361280895034694</v>
      </c>
      <c r="AG28" s="256">
        <f t="shared" si="7"/>
        <v>0.13640330366798156</v>
      </c>
      <c r="AH28" s="256">
        <f t="shared" si="7"/>
        <v>0.13301851457400349</v>
      </c>
      <c r="AI28" s="256">
        <f t="shared" si="7"/>
        <v>0.12991588316697231</v>
      </c>
      <c r="AJ28" s="256">
        <f t="shared" si="7"/>
        <v>0.12925313752387141</v>
      </c>
      <c r="AK28" s="256">
        <f t="shared" si="7"/>
        <v>0.13887388402907322</v>
      </c>
      <c r="AL28" s="256">
        <f t="shared" si="7"/>
        <v>0.12941915098264206</v>
      </c>
      <c r="AM28" s="256">
        <f t="shared" si="7"/>
        <v>0.1316407958159059</v>
      </c>
      <c r="AN28" s="256">
        <f t="shared" si="7"/>
        <v>0.11358363566295034</v>
      </c>
      <c r="AO28" s="256">
        <f t="shared" si="7"/>
        <v>0.12211937680847382</v>
      </c>
      <c r="AP28" s="256">
        <f t="shared" si="7"/>
        <v>0.12884109479807623</v>
      </c>
      <c r="AQ28" s="256">
        <f t="shared" si="7"/>
        <v>0.11967697322309885</v>
      </c>
      <c r="AR28" s="256">
        <f t="shared" ref="AR28:AS36" si="13">+AR14/AR$12</f>
        <v>0.11026740425514686</v>
      </c>
      <c r="AS28" s="256">
        <f t="shared" si="13"/>
        <v>0.10307156575151161</v>
      </c>
      <c r="AT28" s="256">
        <f t="shared" ref="AT28:AU36" si="14">+AT14/AT$12</f>
        <v>0.10737480090356032</v>
      </c>
      <c r="AU28" s="256">
        <f t="shared" si="14"/>
        <v>0.10785066490491116</v>
      </c>
      <c r="AV28" s="256">
        <f t="shared" ref="AV28:AW36" si="15">+AV14/AV$12</f>
        <v>0.10138896963674135</v>
      </c>
      <c r="AW28" s="256">
        <f t="shared" si="15"/>
        <v>9.1192405845893762E-2</v>
      </c>
      <c r="AX28" s="256">
        <f t="shared" si="9"/>
        <v>8.6995459312670359E-2</v>
      </c>
      <c r="AY28" s="256">
        <f t="shared" si="9"/>
        <v>8.6818399168459043E-2</v>
      </c>
      <c r="AZ28" s="257">
        <f t="shared" si="10"/>
        <v>8.5138944485196003E-2</v>
      </c>
      <c r="BA28" s="256">
        <f t="shared" si="10"/>
        <v>9.027330767396459E-2</v>
      </c>
      <c r="BB28" s="256">
        <f t="shared" si="10"/>
        <v>9.4899463281264557E-2</v>
      </c>
      <c r="BC28" s="256">
        <f t="shared" si="10"/>
        <v>8.5881319607158391E-2</v>
      </c>
      <c r="BD28" s="256">
        <f t="shared" si="11"/>
        <v>8.6585023206165942E-2</v>
      </c>
      <c r="BE28" s="257">
        <f t="shared" si="11"/>
        <v>9.0340072642590863E-2</v>
      </c>
      <c r="BF28" s="257">
        <f t="shared" ref="BF28:BG28" si="16">+BF14/BF$12</f>
        <v>7.9964425334676029E-2</v>
      </c>
      <c r="BG28" s="257">
        <f t="shared" si="16"/>
        <v>7.8402769954505985E-2</v>
      </c>
    </row>
    <row r="29" spans="1:60" s="230" customFormat="1" ht="15" customHeight="1">
      <c r="A29" s="227"/>
      <c r="V29" s="238"/>
      <c r="W29" s="248" t="s">
        <v>3</v>
      </c>
      <c r="X29" s="280"/>
      <c r="Y29" s="239"/>
      <c r="Z29" s="250" t="s">
        <v>3</v>
      </c>
      <c r="AA29" s="256">
        <f t="shared" si="7"/>
        <v>6.9515132818244396E-2</v>
      </c>
      <c r="AB29" s="256">
        <f t="shared" si="7"/>
        <v>7.0600051107342771E-2</v>
      </c>
      <c r="AC29" s="256">
        <f t="shared" si="7"/>
        <v>6.664218578308935E-2</v>
      </c>
      <c r="AD29" s="256">
        <f t="shared" si="7"/>
        <v>6.9115047164069895E-2</v>
      </c>
      <c r="AE29" s="256">
        <f t="shared" si="7"/>
        <v>6.5908183610897231E-2</v>
      </c>
      <c r="AF29" s="256">
        <f t="shared" si="7"/>
        <v>6.6450014463965451E-2</v>
      </c>
      <c r="AG29" s="256">
        <f t="shared" si="7"/>
        <v>6.5480840132330548E-2</v>
      </c>
      <c r="AH29" s="256">
        <f t="shared" si="7"/>
        <v>6.6276499360389485E-2</v>
      </c>
      <c r="AI29" s="256">
        <f t="shared" si="7"/>
        <v>6.8021262088943449E-2</v>
      </c>
      <c r="AJ29" s="256">
        <f t="shared" si="7"/>
        <v>6.5206351732321435E-2</v>
      </c>
      <c r="AK29" s="256">
        <f t="shared" si="7"/>
        <v>6.4057208631126045E-2</v>
      </c>
      <c r="AL29" s="256">
        <f t="shared" si="7"/>
        <v>6.2434204862685E-2</v>
      </c>
      <c r="AM29" s="256">
        <f t="shared" si="7"/>
        <v>5.9960069602646243E-2</v>
      </c>
      <c r="AN29" s="256">
        <f t="shared" si="7"/>
        <v>6.2179731021181031E-2</v>
      </c>
      <c r="AO29" s="256">
        <f t="shared" si="7"/>
        <v>5.7718621504684271E-2</v>
      </c>
      <c r="AP29" s="256">
        <f t="shared" si="7"/>
        <v>5.5878426593591275E-2</v>
      </c>
      <c r="AQ29" s="256">
        <f t="shared" si="7"/>
        <v>5.8195333782182591E-2</v>
      </c>
      <c r="AR29" s="256">
        <f t="shared" si="13"/>
        <v>5.6782014967211851E-2</v>
      </c>
      <c r="AS29" s="256">
        <f t="shared" si="13"/>
        <v>5.4468596372611096E-2</v>
      </c>
      <c r="AT29" s="256">
        <f t="shared" si="14"/>
        <v>5.5354290821987367E-2</v>
      </c>
      <c r="AU29" s="256">
        <f t="shared" si="14"/>
        <v>5.4826406933899972E-2</v>
      </c>
      <c r="AV29" s="256">
        <f t="shared" si="15"/>
        <v>4.8167653106489593E-2</v>
      </c>
      <c r="AW29" s="256">
        <f t="shared" si="15"/>
        <v>4.6961248455296756E-2</v>
      </c>
      <c r="AX29" s="256">
        <f t="shared" si="9"/>
        <v>4.6313178416199835E-2</v>
      </c>
      <c r="AY29" s="256">
        <f t="shared" si="9"/>
        <v>4.6152073595190524E-2</v>
      </c>
      <c r="AZ29" s="257">
        <f t="shared" si="10"/>
        <v>4.7248649191535777E-2</v>
      </c>
      <c r="BA29" s="256">
        <f t="shared" si="10"/>
        <v>4.631995580175477E-2</v>
      </c>
      <c r="BB29" s="256">
        <f t="shared" si="10"/>
        <v>4.8360301307286822E-2</v>
      </c>
      <c r="BC29" s="256">
        <f t="shared" si="10"/>
        <v>4.7517928899799292E-2</v>
      </c>
      <c r="BD29" s="256">
        <f t="shared" si="11"/>
        <v>5.2594160617494251E-2</v>
      </c>
      <c r="BE29" s="257">
        <f t="shared" si="11"/>
        <v>5.2613968783358028E-2</v>
      </c>
      <c r="BF29" s="257">
        <f t="shared" ref="BF29:BG29" si="17">+BF15/BF$12</f>
        <v>4.9672682778760434E-2</v>
      </c>
      <c r="BG29" s="257">
        <f t="shared" si="17"/>
        <v>4.6942802500107413E-2</v>
      </c>
    </row>
    <row r="30" spans="1:60" s="230" customFormat="1" ht="15" customHeight="1">
      <c r="A30" s="227"/>
      <c r="V30" s="238"/>
      <c r="W30" s="284" t="s">
        <v>146</v>
      </c>
      <c r="X30" s="280"/>
      <c r="Y30" s="239"/>
      <c r="Z30" s="278" t="s">
        <v>407</v>
      </c>
      <c r="AA30" s="256">
        <f t="shared" si="7"/>
        <v>9.657776256850778E-2</v>
      </c>
      <c r="AB30" s="256">
        <f t="shared" si="7"/>
        <v>0.10002810115416172</v>
      </c>
      <c r="AC30" s="256">
        <f t="shared" si="7"/>
        <v>9.6675866262707452E-2</v>
      </c>
      <c r="AD30" s="256">
        <f t="shared" si="7"/>
        <v>9.9846522603000226E-2</v>
      </c>
      <c r="AE30" s="256">
        <f t="shared" si="7"/>
        <v>8.6801222608834036E-2</v>
      </c>
      <c r="AF30" s="256">
        <f t="shared" si="7"/>
        <v>9.2053036434186247E-2</v>
      </c>
      <c r="AG30" s="256">
        <f t="shared" si="7"/>
        <v>9.007096455274527E-2</v>
      </c>
      <c r="AH30" s="256">
        <f t="shared" si="7"/>
        <v>9.2874656564579175E-2</v>
      </c>
      <c r="AI30" s="256">
        <f t="shared" si="7"/>
        <v>9.1233527171135878E-2</v>
      </c>
      <c r="AJ30" s="256">
        <f t="shared" si="7"/>
        <v>8.9226501347977771E-2</v>
      </c>
      <c r="AK30" s="256">
        <f t="shared" si="7"/>
        <v>8.8843817512589365E-2</v>
      </c>
      <c r="AL30" s="256">
        <f t="shared" si="7"/>
        <v>8.8515195447771908E-2</v>
      </c>
      <c r="AM30" s="256">
        <f t="shared" si="7"/>
        <v>8.7157225830997678E-2</v>
      </c>
      <c r="AN30" s="256">
        <f t="shared" si="7"/>
        <v>8.6144094480952269E-2</v>
      </c>
      <c r="AO30" s="256">
        <f t="shared" si="7"/>
        <v>8.4402959240821238E-2</v>
      </c>
      <c r="AP30" s="256">
        <f t="shared" si="7"/>
        <v>8.7887206136277554E-2</v>
      </c>
      <c r="AQ30" s="256">
        <f t="shared" si="7"/>
        <v>8.9970513000703106E-2</v>
      </c>
      <c r="AR30" s="256">
        <f t="shared" si="13"/>
        <v>8.7015650087631471E-2</v>
      </c>
      <c r="AS30" s="256">
        <f t="shared" si="13"/>
        <v>8.6434843051704194E-2</v>
      </c>
      <c r="AT30" s="256">
        <f t="shared" si="14"/>
        <v>8.967405154792453E-2</v>
      </c>
      <c r="AU30" s="256">
        <f t="shared" si="14"/>
        <v>8.5386893521986487E-2</v>
      </c>
      <c r="AV30" s="256">
        <f t="shared" si="15"/>
        <v>8.1664862624368187E-2</v>
      </c>
      <c r="AW30" s="256">
        <f t="shared" si="15"/>
        <v>7.5268989643192591E-2</v>
      </c>
      <c r="AX30" s="256">
        <f t="shared" si="9"/>
        <v>7.419555036607689E-2</v>
      </c>
      <c r="AY30" s="256">
        <f t="shared" si="9"/>
        <v>7.8907550824721381E-2</v>
      </c>
      <c r="AZ30" s="257">
        <f t="shared" si="10"/>
        <v>7.9037701046284603E-2</v>
      </c>
      <c r="BA30" s="256">
        <f t="shared" si="10"/>
        <v>8.3476932815659752E-2</v>
      </c>
      <c r="BB30" s="256">
        <f t="shared" si="10"/>
        <v>8.5692966016999841E-2</v>
      </c>
      <c r="BC30" s="256">
        <f t="shared" si="10"/>
        <v>8.7378712206454698E-2</v>
      </c>
      <c r="BD30" s="256">
        <f t="shared" si="11"/>
        <v>8.9711981117521919E-2</v>
      </c>
      <c r="BE30" s="257">
        <f t="shared" si="11"/>
        <v>9.5153439354265665E-2</v>
      </c>
      <c r="BF30" s="257">
        <f t="shared" ref="BF30:BG30" si="18">+BF16/BF$12</f>
        <v>9.7086573652563457E-2</v>
      </c>
      <c r="BG30" s="257">
        <f t="shared" si="18"/>
        <v>9.0795449279245988E-2</v>
      </c>
    </row>
    <row r="31" spans="1:60" s="230" customFormat="1" ht="15" customHeight="1">
      <c r="A31" s="227"/>
      <c r="V31" s="238"/>
      <c r="W31" s="248" t="s">
        <v>147</v>
      </c>
      <c r="X31" s="280"/>
      <c r="Y31" s="239"/>
      <c r="Z31" s="250" t="s">
        <v>326</v>
      </c>
      <c r="AA31" s="256">
        <f t="shared" si="7"/>
        <v>0.35884930937829951</v>
      </c>
      <c r="AB31" s="256">
        <f t="shared" si="7"/>
        <v>0.35931422169902222</v>
      </c>
      <c r="AC31" s="256">
        <f t="shared" si="7"/>
        <v>0.349726778883236</v>
      </c>
      <c r="AD31" s="256">
        <f t="shared" si="7"/>
        <v>0.32647269293696723</v>
      </c>
      <c r="AE31" s="256">
        <f t="shared" si="7"/>
        <v>0.3475535433092492</v>
      </c>
      <c r="AF31" s="256">
        <f t="shared" si="7"/>
        <v>0.33681179828833369</v>
      </c>
      <c r="AG31" s="256">
        <f t="shared" si="7"/>
        <v>0.32570574686760861</v>
      </c>
      <c r="AH31" s="256">
        <f t="shared" si="7"/>
        <v>0.33531608907991278</v>
      </c>
      <c r="AI31" s="256">
        <f t="shared" si="7"/>
        <v>0.32391403885876058</v>
      </c>
      <c r="AJ31" s="256">
        <f t="shared" si="7"/>
        <v>0.33107720274194979</v>
      </c>
      <c r="AK31" s="256">
        <f t="shared" si="7"/>
        <v>0.32176084503733693</v>
      </c>
      <c r="AL31" s="256">
        <f t="shared" si="7"/>
        <v>0.33114016797691292</v>
      </c>
      <c r="AM31" s="256">
        <f t="shared" si="7"/>
        <v>0.34342722686696259</v>
      </c>
      <c r="AN31" s="256">
        <f t="shared" si="7"/>
        <v>0.3585780754022253</v>
      </c>
      <c r="AO31" s="256">
        <f t="shared" si="7"/>
        <v>0.36273166643128751</v>
      </c>
      <c r="AP31" s="256">
        <f t="shared" si="7"/>
        <v>0.36750754088164167</v>
      </c>
      <c r="AQ31" s="256">
        <f t="shared" si="7"/>
        <v>0.36842351048624317</v>
      </c>
      <c r="AR31" s="256">
        <f t="shared" si="13"/>
        <v>0.40183608193422737</v>
      </c>
      <c r="AS31" s="256">
        <f t="shared" si="13"/>
        <v>0.40311651915676489</v>
      </c>
      <c r="AT31" s="256">
        <f t="shared" si="14"/>
        <v>0.40371204914841941</v>
      </c>
      <c r="AU31" s="256">
        <f t="shared" si="14"/>
        <v>0.43159808573822678</v>
      </c>
      <c r="AV31" s="256">
        <f t="shared" si="15"/>
        <v>0.4648951797535012</v>
      </c>
      <c r="AW31" s="256">
        <f t="shared" si="15"/>
        <v>0.49539539864411114</v>
      </c>
      <c r="AX31" s="256">
        <f t="shared" si="9"/>
        <v>0.51290537470945663</v>
      </c>
      <c r="AY31" s="256">
        <f t="shared" si="9"/>
        <v>0.51015673460664213</v>
      </c>
      <c r="AZ31" s="257">
        <f t="shared" si="10"/>
        <v>0.50036761390826601</v>
      </c>
      <c r="BA31" s="256">
        <f t="shared" si="10"/>
        <v>0.49325246099719505</v>
      </c>
      <c r="BB31" s="256">
        <f t="shared" si="10"/>
        <v>0.48437794369003739</v>
      </c>
      <c r="BC31" s="256">
        <f t="shared" si="10"/>
        <v>0.45726436576695279</v>
      </c>
      <c r="BD31" s="256">
        <f t="shared" si="11"/>
        <v>0.44551196090388173</v>
      </c>
      <c r="BE31" s="257">
        <f t="shared" si="11"/>
        <v>0.47803834581313787</v>
      </c>
      <c r="BF31" s="257">
        <f t="shared" ref="BF31:BG31" si="19">+BF17/BF$12</f>
        <v>0.47766078687722191</v>
      </c>
      <c r="BG31" s="257">
        <f t="shared" si="19"/>
        <v>0.47195924730900746</v>
      </c>
    </row>
    <row r="32" spans="1:60" s="230" customFormat="1" ht="15" customHeight="1">
      <c r="A32" s="227"/>
      <c r="V32" s="238"/>
      <c r="W32" s="248" t="s">
        <v>148</v>
      </c>
      <c r="X32" s="280"/>
      <c r="Y32" s="239"/>
      <c r="Z32" s="250" t="s">
        <v>327</v>
      </c>
      <c r="AA32" s="255">
        <f t="shared" si="7"/>
        <v>5.7873077721167258E-4</v>
      </c>
      <c r="AB32" s="255">
        <f t="shared" si="7"/>
        <v>5.1191415905946778E-4</v>
      </c>
      <c r="AC32" s="255">
        <f t="shared" si="7"/>
        <v>4.8939866537636787E-4</v>
      </c>
      <c r="AD32" s="255">
        <f t="shared" si="7"/>
        <v>4.5706608708260367E-4</v>
      </c>
      <c r="AE32" s="255">
        <f t="shared" si="7"/>
        <v>4.0064886917489994E-4</v>
      </c>
      <c r="AF32" s="255">
        <f t="shared" si="7"/>
        <v>3.7918767913366425E-4</v>
      </c>
      <c r="AG32" s="255">
        <f t="shared" si="7"/>
        <v>3.5055472681422674E-4</v>
      </c>
      <c r="AH32" s="255">
        <f t="shared" si="7"/>
        <v>3.3863848806222165E-4</v>
      </c>
      <c r="AI32" s="255">
        <f t="shared" si="7"/>
        <v>3.2627834810915646E-4</v>
      </c>
      <c r="AJ32" s="255">
        <f t="shared" si="7"/>
        <v>3.1849418230725881E-4</v>
      </c>
      <c r="AK32" s="255">
        <f t="shared" si="7"/>
        <v>3.0286863819751683E-4</v>
      </c>
      <c r="AL32" s="255">
        <f t="shared" si="7"/>
        <v>2.8869111248729692E-4</v>
      </c>
      <c r="AM32" s="255">
        <f t="shared" si="7"/>
        <v>2.8839026606635549E-4</v>
      </c>
      <c r="AN32" s="255">
        <f t="shared" si="7"/>
        <v>2.9031473725546893E-4</v>
      </c>
      <c r="AO32" s="255">
        <f t="shared" si="7"/>
        <v>2.8297191398600897E-4</v>
      </c>
      <c r="AP32" s="255">
        <f t="shared" si="7"/>
        <v>3.0288757430090561E-4</v>
      </c>
      <c r="AQ32" s="255">
        <f t="shared" si="7"/>
        <v>3.0001940423740869E-4</v>
      </c>
      <c r="AR32" s="255">
        <f t="shared" si="13"/>
        <v>3.0889746266086836E-4</v>
      </c>
      <c r="AS32" s="255">
        <f t="shared" si="13"/>
        <v>3.0165425262678575E-4</v>
      </c>
      <c r="AT32" s="255">
        <f t="shared" si="14"/>
        <v>2.9648468057755277E-4</v>
      </c>
      <c r="AU32" s="255">
        <f t="shared" si="14"/>
        <v>2.7830528243896107E-4</v>
      </c>
      <c r="AV32" s="255">
        <f t="shared" si="15"/>
        <v>2.7416033184305658E-4</v>
      </c>
      <c r="AW32" s="255">
        <f t="shared" si="15"/>
        <v>2.5247517221942844E-4</v>
      </c>
      <c r="AX32" s="255">
        <f t="shared" si="9"/>
        <v>2.4818941832935028E-4</v>
      </c>
      <c r="AY32" s="255">
        <f t="shared" si="9"/>
        <v>2.4415883857660525E-4</v>
      </c>
      <c r="AZ32" s="259">
        <f t="shared" si="10"/>
        <v>2.4431277768666154E-4</v>
      </c>
      <c r="BA32" s="255">
        <f t="shared" si="10"/>
        <v>2.9765772387144813E-4</v>
      </c>
      <c r="BB32" s="255">
        <f t="shared" si="10"/>
        <v>2.9266363645701765E-4</v>
      </c>
      <c r="BC32" s="255">
        <f t="shared" si="10"/>
        <v>3.0108252774136573E-4</v>
      </c>
      <c r="BD32" s="255">
        <f t="shared" si="11"/>
        <v>2.8486651824017543E-4</v>
      </c>
      <c r="BE32" s="259">
        <f t="shared" si="11"/>
        <v>2.9084972935476916E-4</v>
      </c>
      <c r="BF32" s="259">
        <f t="shared" ref="BF32:BG32" si="20">+BF18/BF$12</f>
        <v>2.877522363018822E-4</v>
      </c>
      <c r="BG32" s="259">
        <f t="shared" si="20"/>
        <v>2.6819630425107855E-4</v>
      </c>
    </row>
    <row r="33" spans="1:59" s="230" customFormat="1" ht="15" customHeight="1">
      <c r="A33" s="227"/>
      <c r="V33" s="238"/>
      <c r="W33" s="248" t="s">
        <v>149</v>
      </c>
      <c r="X33" s="280"/>
      <c r="Y33" s="239"/>
      <c r="Z33" s="250" t="s">
        <v>328</v>
      </c>
      <c r="AA33" s="256">
        <f t="shared" si="7"/>
        <v>0.22552416105364101</v>
      </c>
      <c r="AB33" s="256">
        <f t="shared" si="7"/>
        <v>0.21795423101542322</v>
      </c>
      <c r="AC33" s="256">
        <f t="shared" si="7"/>
        <v>0.23122966576092532</v>
      </c>
      <c r="AD33" s="256">
        <f t="shared" si="7"/>
        <v>0.23877612713563642</v>
      </c>
      <c r="AE33" s="256">
        <f t="shared" si="7"/>
        <v>0.24118045158119922</v>
      </c>
      <c r="AF33" s="256">
        <f t="shared" si="7"/>
        <v>0.23727118054478383</v>
      </c>
      <c r="AG33" s="256">
        <f t="shared" si="7"/>
        <v>0.2476143806535985</v>
      </c>
      <c r="AH33" s="256">
        <f t="shared" si="7"/>
        <v>0.23911927059598542</v>
      </c>
      <c r="AI33" s="256">
        <f t="shared" si="7"/>
        <v>0.25512629137112347</v>
      </c>
      <c r="AJ33" s="256">
        <f t="shared" si="7"/>
        <v>0.25954059472810098</v>
      </c>
      <c r="AK33" s="256">
        <f t="shared" si="7"/>
        <v>0.26593705349451741</v>
      </c>
      <c r="AL33" s="256">
        <f t="shared" si="7"/>
        <v>0.26932369563944136</v>
      </c>
      <c r="AM33" s="256">
        <f t="shared" si="7"/>
        <v>0.26670923796339735</v>
      </c>
      <c r="AN33" s="256">
        <f t="shared" si="7"/>
        <v>0.27239702791793802</v>
      </c>
      <c r="AO33" s="256">
        <f t="shared" si="7"/>
        <v>0.27154793853014475</v>
      </c>
      <c r="AP33" s="256">
        <f t="shared" si="7"/>
        <v>0.26752448762194564</v>
      </c>
      <c r="AQ33" s="256">
        <f t="shared" si="7"/>
        <v>0.2779021528917181</v>
      </c>
      <c r="AR33" s="256">
        <f t="shared" si="13"/>
        <v>0.26516873435000959</v>
      </c>
      <c r="AS33" s="256">
        <f t="shared" si="13"/>
        <v>0.27409293233141951</v>
      </c>
      <c r="AT33" s="256">
        <f t="shared" si="14"/>
        <v>0.27234694132905451</v>
      </c>
      <c r="AU33" s="256">
        <f t="shared" si="14"/>
        <v>0.25530885695165428</v>
      </c>
      <c r="AV33" s="256">
        <f t="shared" si="15"/>
        <v>0.2372996509477677</v>
      </c>
      <c r="AW33" s="256">
        <f t="shared" si="15"/>
        <v>0.22448920155966037</v>
      </c>
      <c r="AX33" s="256">
        <f t="shared" si="9"/>
        <v>0.21784965004758902</v>
      </c>
      <c r="AY33" s="256">
        <f t="shared" si="9"/>
        <v>0.21693398632413211</v>
      </c>
      <c r="AZ33" s="257">
        <f t="shared" si="10"/>
        <v>0.2270598135357918</v>
      </c>
      <c r="BA33" s="256">
        <f t="shared" si="10"/>
        <v>0.22501529813939025</v>
      </c>
      <c r="BB33" s="256">
        <f t="shared" si="10"/>
        <v>0.22413917540744385</v>
      </c>
      <c r="BC33" s="256">
        <f t="shared" si="10"/>
        <v>0.25105526170609266</v>
      </c>
      <c r="BD33" s="256">
        <f t="shared" si="11"/>
        <v>0.25263309819949087</v>
      </c>
      <c r="BE33" s="257">
        <f t="shared" si="11"/>
        <v>0.21561206141501951</v>
      </c>
      <c r="BF33" s="257">
        <f t="shared" ref="BF33:BG33" si="21">+BF19/BF$12</f>
        <v>0.22697338871340847</v>
      </c>
      <c r="BG33" s="257">
        <f t="shared" si="21"/>
        <v>0.24055414410852444</v>
      </c>
    </row>
    <row r="34" spans="1:59" s="230" customFormat="1" ht="15" customHeight="1">
      <c r="A34" s="227"/>
      <c r="V34" s="238"/>
      <c r="W34" s="228" t="s">
        <v>150</v>
      </c>
      <c r="X34" s="280"/>
      <c r="Y34" s="239"/>
      <c r="Z34" s="231" t="s">
        <v>329</v>
      </c>
      <c r="AA34" s="256">
        <f t="shared" si="7"/>
        <v>3.6198036299964431E-2</v>
      </c>
      <c r="AB34" s="256">
        <f t="shared" si="7"/>
        <v>3.8921641783992107E-2</v>
      </c>
      <c r="AC34" s="256">
        <f t="shared" si="7"/>
        <v>4.4539980248263722E-2</v>
      </c>
      <c r="AD34" s="256">
        <f t="shared" si="7"/>
        <v>5.063023574379124E-2</v>
      </c>
      <c r="AE34" s="256">
        <f t="shared" si="7"/>
        <v>5.5804781169383422E-2</v>
      </c>
      <c r="AF34" s="256">
        <f t="shared" si="7"/>
        <v>5.7040833952631008E-2</v>
      </c>
      <c r="AG34" s="256">
        <f t="shared" si="7"/>
        <v>5.9907634815213898E-2</v>
      </c>
      <c r="AH34" s="256">
        <f t="shared" si="7"/>
        <v>5.5701071819186723E-2</v>
      </c>
      <c r="AI34" s="256">
        <f t="shared" si="7"/>
        <v>5.6079787245066952E-2</v>
      </c>
      <c r="AJ34" s="256">
        <f t="shared" si="7"/>
        <v>5.3094675359594383E-2</v>
      </c>
      <c r="AK34" s="256">
        <f t="shared" si="7"/>
        <v>4.8022875430109517E-2</v>
      </c>
      <c r="AL34" s="256">
        <f t="shared" si="7"/>
        <v>4.5406315708748785E-2</v>
      </c>
      <c r="AM34" s="256">
        <f t="shared" si="7"/>
        <v>3.893995124683932E-2</v>
      </c>
      <c r="AN34" s="256">
        <f t="shared" si="7"/>
        <v>3.4945801623447265E-2</v>
      </c>
      <c r="AO34" s="256">
        <f t="shared" si="7"/>
        <v>3.2381049576833666E-2</v>
      </c>
      <c r="AP34" s="256">
        <f t="shared" si="7"/>
        <v>2.7819860399156418E-2</v>
      </c>
      <c r="AQ34" s="256">
        <f t="shared" si="7"/>
        <v>2.3328368093738422E-2</v>
      </c>
      <c r="AR34" s="256">
        <f t="shared" si="13"/>
        <v>1.8699800704809734E-2</v>
      </c>
      <c r="AS34" s="256">
        <f t="shared" si="13"/>
        <v>1.6067818643934768E-2</v>
      </c>
      <c r="AT34" s="256">
        <f t="shared" si="14"/>
        <v>1.2971300023819772E-2</v>
      </c>
      <c r="AU34" s="256">
        <f t="shared" si="14"/>
        <v>1.121654886267854E-2</v>
      </c>
      <c r="AV34" s="256">
        <f t="shared" si="15"/>
        <v>1.0165654897858045E-2</v>
      </c>
      <c r="AW34" s="255">
        <f t="shared" si="15"/>
        <v>8.7880185077223883E-3</v>
      </c>
      <c r="AX34" s="255">
        <f t="shared" si="9"/>
        <v>8.92524145897787E-3</v>
      </c>
      <c r="AY34" s="255">
        <f t="shared" si="9"/>
        <v>9.0011016378959731E-3</v>
      </c>
      <c r="AZ34" s="259">
        <f t="shared" si="10"/>
        <v>9.9427276665774202E-3</v>
      </c>
      <c r="BA34" s="255">
        <f t="shared" si="10"/>
        <v>9.9520867053115129E-3</v>
      </c>
      <c r="BB34" s="256">
        <f t="shared" si="10"/>
        <v>1.038216855512389E-2</v>
      </c>
      <c r="BC34" s="256">
        <f t="shared" si="10"/>
        <v>1.2300360561733677E-2</v>
      </c>
      <c r="BD34" s="256">
        <f t="shared" si="11"/>
        <v>1.3324338491894221E-2</v>
      </c>
      <c r="BE34" s="257">
        <f t="shared" si="11"/>
        <v>1.0808076817562032E-2</v>
      </c>
      <c r="BF34" s="257">
        <f t="shared" ref="BF34:BG34" si="22">+BF20/BF$12</f>
        <v>1.237102865963592E-2</v>
      </c>
      <c r="BG34" s="257">
        <f t="shared" si="22"/>
        <v>1.3457553546275954E-2</v>
      </c>
    </row>
    <row r="35" spans="1:59" s="230" customFormat="1" ht="15" customHeight="1">
      <c r="A35" s="227"/>
      <c r="V35" s="238"/>
      <c r="W35" s="277" t="s">
        <v>672</v>
      </c>
      <c r="X35" s="280"/>
      <c r="Y35" s="239"/>
      <c r="Z35" s="278" t="s">
        <v>330</v>
      </c>
      <c r="AA35" s="256">
        <f t="shared" si="7"/>
        <v>5.9891659983755584E-2</v>
      </c>
      <c r="AB35" s="256">
        <f t="shared" si="7"/>
        <v>6.0437168625838103E-2</v>
      </c>
      <c r="AC35" s="256">
        <f t="shared" si="7"/>
        <v>5.7033612057277625E-2</v>
      </c>
      <c r="AD35" s="256">
        <f t="shared" si="7"/>
        <v>5.598590571456994E-2</v>
      </c>
      <c r="AE35" s="256">
        <f t="shared" si="7"/>
        <v>5.4181726513304142E-2</v>
      </c>
      <c r="AF35" s="256">
        <f t="shared" si="7"/>
        <v>5.4697761005793252E-2</v>
      </c>
      <c r="AG35" s="256">
        <f t="shared" si="7"/>
        <v>5.4566471175246579E-2</v>
      </c>
      <c r="AH35" s="256">
        <f t="shared" si="7"/>
        <v>5.841133741128568E-2</v>
      </c>
      <c r="AI35" s="256">
        <f t="shared" si="7"/>
        <v>5.8200183031576584E-2</v>
      </c>
      <c r="AJ35" s="256">
        <f t="shared" si="7"/>
        <v>5.6909869554224023E-2</v>
      </c>
      <c r="AK35" s="256">
        <f t="shared" si="7"/>
        <v>5.7673534917756772E-2</v>
      </c>
      <c r="AL35" s="256">
        <f t="shared" si="7"/>
        <v>5.956383357291857E-2</v>
      </c>
      <c r="AM35" s="256">
        <f t="shared" si="7"/>
        <v>5.8107016177755211E-2</v>
      </c>
      <c r="AN35" s="256">
        <f t="shared" si="7"/>
        <v>5.8134051997651454E-2</v>
      </c>
      <c r="AO35" s="256">
        <f t="shared" si="7"/>
        <v>5.5655901482283963E-2</v>
      </c>
      <c r="AP35" s="256">
        <f t="shared" si="7"/>
        <v>5.1449247988159891E-2</v>
      </c>
      <c r="AQ35" s="256">
        <f t="shared" si="7"/>
        <v>4.9161864657182211E-2</v>
      </c>
      <c r="AR35" s="256">
        <f t="shared" si="13"/>
        <v>4.6035768505363457E-2</v>
      </c>
      <c r="AS35" s="256">
        <f t="shared" si="13"/>
        <v>4.5747793289045241E-2</v>
      </c>
      <c r="AT35" s="256">
        <f t="shared" si="14"/>
        <v>3.9626217863060531E-2</v>
      </c>
      <c r="AU35" s="256">
        <f t="shared" si="14"/>
        <v>3.6109327652822133E-2</v>
      </c>
      <c r="AV35" s="256">
        <f t="shared" si="15"/>
        <v>3.7799671446281206E-2</v>
      </c>
      <c r="AW35" s="256">
        <f t="shared" si="15"/>
        <v>3.5486897563518416E-2</v>
      </c>
      <c r="AX35" s="256">
        <f t="shared" si="9"/>
        <v>3.3459721489019427E-2</v>
      </c>
      <c r="AY35" s="256">
        <f t="shared" si="9"/>
        <v>3.1548874619128066E-2</v>
      </c>
      <c r="AZ35" s="257">
        <f t="shared" si="10"/>
        <v>3.2195895242306344E-2</v>
      </c>
      <c r="BA35" s="256">
        <f t="shared" si="10"/>
        <v>3.3359863141479804E-2</v>
      </c>
      <c r="BB35" s="256">
        <f t="shared" si="10"/>
        <v>3.3888461845427452E-2</v>
      </c>
      <c r="BC35" s="256">
        <f t="shared" si="10"/>
        <v>3.7364354399751824E-2</v>
      </c>
      <c r="BD35" s="256">
        <f t="shared" si="11"/>
        <v>3.9635074152980711E-2</v>
      </c>
      <c r="BE35" s="257">
        <f t="shared" si="11"/>
        <v>4.0702892498490524E-2</v>
      </c>
      <c r="BF35" s="257">
        <f t="shared" ref="BF35:BG35" si="23">+BF21/BF$12</f>
        <v>4.0782556296307414E-2</v>
      </c>
      <c r="BG35" s="257">
        <f t="shared" si="23"/>
        <v>3.88980789441652E-2</v>
      </c>
    </row>
    <row r="36" spans="1:59" s="230" customFormat="1" ht="15" customHeight="1">
      <c r="A36" s="227"/>
      <c r="V36" s="247"/>
      <c r="W36" s="248" t="s">
        <v>151</v>
      </c>
      <c r="X36" s="280"/>
      <c r="Y36" s="249"/>
      <c r="Z36" s="250" t="s">
        <v>1002</v>
      </c>
      <c r="AA36" s="256">
        <f t="shared" si="7"/>
        <v>1.143377076065155E-2</v>
      </c>
      <c r="AB36" s="256">
        <f t="shared" si="7"/>
        <v>1.4221435650593223E-2</v>
      </c>
      <c r="AC36" s="256">
        <f t="shared" si="7"/>
        <v>1.6034747280613108E-2</v>
      </c>
      <c r="AD36" s="256">
        <f t="shared" si="7"/>
        <v>1.7002862950422797E-2</v>
      </c>
      <c r="AE36" s="256">
        <f t="shared" si="7"/>
        <v>2.0074707386467057E-2</v>
      </c>
      <c r="AF36" s="256">
        <f t="shared" si="7"/>
        <v>2.091811558361659E-2</v>
      </c>
      <c r="AG36" s="256">
        <f t="shared" si="7"/>
        <v>1.8833247631194937E-2</v>
      </c>
      <c r="AH36" s="256">
        <f t="shared" si="7"/>
        <v>1.8030275355199857E-2</v>
      </c>
      <c r="AI36" s="256">
        <f t="shared" si="7"/>
        <v>1.6602396959123304E-2</v>
      </c>
      <c r="AJ36" s="256">
        <f t="shared" si="7"/>
        <v>1.537317282965304E-2</v>
      </c>
      <c r="AK36" s="256">
        <f t="shared" si="7"/>
        <v>1.4527912309293168E-2</v>
      </c>
      <c r="AL36" s="256">
        <f t="shared" si="7"/>
        <v>1.3908744696392101E-2</v>
      </c>
      <c r="AM36" s="256">
        <f t="shared" si="7"/>
        <v>1.3770086229429332E-2</v>
      </c>
      <c r="AN36" s="256">
        <f t="shared" si="7"/>
        <v>1.3747267156398912E-2</v>
      </c>
      <c r="AO36" s="256">
        <f t="shared" si="7"/>
        <v>1.3159514511484833E-2</v>
      </c>
      <c r="AP36" s="256">
        <f t="shared" si="7"/>
        <v>1.27892480068504E-2</v>
      </c>
      <c r="AQ36" s="256">
        <f t="shared" si="7"/>
        <v>1.3041264460895995E-2</v>
      </c>
      <c r="AR36" s="256">
        <f t="shared" si="13"/>
        <v>1.3885647732938801E-2</v>
      </c>
      <c r="AS36" s="256">
        <f t="shared" si="13"/>
        <v>1.669827715038193E-2</v>
      </c>
      <c r="AT36" s="256">
        <f t="shared" si="14"/>
        <v>1.8643863681595901E-2</v>
      </c>
      <c r="AU36" s="256">
        <f t="shared" si="14"/>
        <v>1.7424910151381579E-2</v>
      </c>
      <c r="AV36" s="256">
        <f t="shared" si="15"/>
        <v>1.8344197255149488E-2</v>
      </c>
      <c r="AW36" s="256">
        <f t="shared" si="15"/>
        <v>2.2165364608385054E-2</v>
      </c>
      <c r="AX36" s="256">
        <f t="shared" si="9"/>
        <v>1.9107634781680784E-2</v>
      </c>
      <c r="AY36" s="256">
        <f t="shared" si="9"/>
        <v>2.0237120385254239E-2</v>
      </c>
      <c r="AZ36" s="257">
        <f t="shared" si="10"/>
        <v>1.8764342146355341E-2</v>
      </c>
      <c r="BA36" s="256">
        <f t="shared" si="10"/>
        <v>1.805243700137282E-2</v>
      </c>
      <c r="BB36" s="256">
        <f t="shared" si="10"/>
        <v>1.7966856259959082E-2</v>
      </c>
      <c r="BC36" s="256">
        <f t="shared" si="10"/>
        <v>2.0936614324315379E-2</v>
      </c>
      <c r="BD36" s="256">
        <f t="shared" si="11"/>
        <v>1.9719496792330177E-2</v>
      </c>
      <c r="BE36" s="257">
        <f t="shared" si="11"/>
        <v>1.644029294622083E-2</v>
      </c>
      <c r="BF36" s="257">
        <f t="shared" ref="BF36:BG36" si="24">+BF22/BF$12</f>
        <v>1.5200805451124368E-2</v>
      </c>
      <c r="BG36" s="257">
        <f t="shared" si="24"/>
        <v>1.8721758053916428E-2</v>
      </c>
    </row>
    <row r="38" spans="1:59" ht="18.75" customHeight="1" thickBot="1">
      <c r="V38" s="222" t="s">
        <v>673</v>
      </c>
      <c r="Y38" s="234" t="s">
        <v>674</v>
      </c>
      <c r="Z38" s="234"/>
    </row>
    <row r="39" spans="1:59" ht="14.4" thickBot="1">
      <c r="V39" s="1687" t="s">
        <v>141</v>
      </c>
      <c r="W39" s="1688"/>
      <c r="Y39" s="1687" t="s">
        <v>338</v>
      </c>
      <c r="Z39" s="1688"/>
      <c r="AA39" s="1701">
        <v>1990</v>
      </c>
      <c r="AB39" s="1702">
        <v>1991</v>
      </c>
      <c r="AC39" s="1702">
        <v>1992</v>
      </c>
      <c r="AD39" s="1702">
        <v>1993</v>
      </c>
      <c r="AE39" s="1702">
        <v>1994</v>
      </c>
      <c r="AF39" s="1702">
        <v>1995</v>
      </c>
      <c r="AG39" s="1702">
        <v>1996</v>
      </c>
      <c r="AH39" s="1702">
        <v>1997</v>
      </c>
      <c r="AI39" s="1702">
        <v>1998</v>
      </c>
      <c r="AJ39" s="1702">
        <v>1999</v>
      </c>
      <c r="AK39" s="1702">
        <v>2000</v>
      </c>
      <c r="AL39" s="1702">
        <v>2001</v>
      </c>
      <c r="AM39" s="1702">
        <v>2002</v>
      </c>
      <c r="AN39" s="1702">
        <v>2003</v>
      </c>
      <c r="AO39" s="1702">
        <v>2004</v>
      </c>
      <c r="AP39" s="1702">
        <v>2005</v>
      </c>
      <c r="AQ39" s="1702">
        <v>2006</v>
      </c>
      <c r="AR39" s="1702">
        <v>2007</v>
      </c>
      <c r="AS39" s="1702">
        <v>2008</v>
      </c>
      <c r="AT39" s="1702">
        <v>2009</v>
      </c>
      <c r="AU39" s="1702">
        <f t="shared" ref="AU39:BB39" si="25">AT39+1</f>
        <v>2010</v>
      </c>
      <c r="AV39" s="1702">
        <f t="shared" si="25"/>
        <v>2011</v>
      </c>
      <c r="AW39" s="1702">
        <f t="shared" si="25"/>
        <v>2012</v>
      </c>
      <c r="AX39" s="1702">
        <f t="shared" si="25"/>
        <v>2013</v>
      </c>
      <c r="AY39" s="1702">
        <f t="shared" si="25"/>
        <v>2014</v>
      </c>
      <c r="AZ39" s="1702">
        <f t="shared" si="25"/>
        <v>2015</v>
      </c>
      <c r="BA39" s="1702">
        <f t="shared" si="25"/>
        <v>2016</v>
      </c>
      <c r="BB39" s="1702">
        <f t="shared" si="25"/>
        <v>2017</v>
      </c>
      <c r="BC39" s="1702">
        <f>BB39+1</f>
        <v>2018</v>
      </c>
      <c r="BD39" s="1702">
        <f>BC39+1</f>
        <v>2019</v>
      </c>
      <c r="BE39" s="1702">
        <f>BD39+1</f>
        <v>2020</v>
      </c>
      <c r="BF39" s="1702">
        <f>BE39+1</f>
        <v>2021</v>
      </c>
      <c r="BG39" s="1703">
        <f>BF39+1</f>
        <v>2022</v>
      </c>
    </row>
    <row r="40" spans="1:59" s="230" customFormat="1" ht="15" customHeight="1">
      <c r="A40" s="227"/>
      <c r="V40" s="1674" t="s">
        <v>143</v>
      </c>
      <c r="W40" s="1708"/>
      <c r="X40" s="227"/>
      <c r="Y40" s="1680" t="s">
        <v>0</v>
      </c>
      <c r="Z40" s="1689"/>
      <c r="AA40" s="1698">
        <v>4525.3137753801102</v>
      </c>
      <c r="AB40" s="1699">
        <v>4525.3672186051926</v>
      </c>
      <c r="AC40" s="1699">
        <v>4799.3385522633716</v>
      </c>
      <c r="AD40" s="1699">
        <v>4838.8455944873749</v>
      </c>
      <c r="AE40" s="1699">
        <v>5138.9135504794995</v>
      </c>
      <c r="AF40" s="1699">
        <v>5139.1086787748327</v>
      </c>
      <c r="AG40" s="1699">
        <v>5241.5658240424364</v>
      </c>
      <c r="AH40" s="1699">
        <v>4932.8249836013701</v>
      </c>
      <c r="AI40" s="1699">
        <v>4923.0711365589304</v>
      </c>
      <c r="AJ40" s="1699">
        <v>5098.6459515809402</v>
      </c>
      <c r="AK40" s="1699">
        <v>5155.4653371950153</v>
      </c>
      <c r="AL40" s="1699">
        <v>5027.1773082299605</v>
      </c>
      <c r="AM40" s="1699">
        <v>5194.85167562894</v>
      </c>
      <c r="AN40" s="1699">
        <v>5203.0582870303506</v>
      </c>
      <c r="AO40" s="1699">
        <v>5108.2672717778159</v>
      </c>
      <c r="AP40" s="1699">
        <v>5053.2438501478455</v>
      </c>
      <c r="AQ40" s="1699">
        <v>4773.895034599439</v>
      </c>
      <c r="AR40" s="1699">
        <v>4919.8343903935474</v>
      </c>
      <c r="AS40" s="1699">
        <v>4782.9464753959164</v>
      </c>
      <c r="AT40" s="1699">
        <v>4554.9911940879174</v>
      </c>
      <c r="AU40" s="1699">
        <v>4813.2387277332809</v>
      </c>
      <c r="AV40" s="1699">
        <v>4993.0449687380114</v>
      </c>
      <c r="AW40" s="1699">
        <v>5282.4910138791065</v>
      </c>
      <c r="AX40" s="1699">
        <v>5195.3118942417723</v>
      </c>
      <c r="AY40" s="1699">
        <v>4853.6951115828469</v>
      </c>
      <c r="AZ40" s="1699">
        <v>4600.3063196351522</v>
      </c>
      <c r="BA40" s="1699">
        <v>4404.4443395028266</v>
      </c>
      <c r="BB40" s="1699">
        <v>4462.0149389897824</v>
      </c>
      <c r="BC40" s="1699">
        <v>4036.3978648571142</v>
      </c>
      <c r="BD40" s="1699">
        <v>3946.5221416225063</v>
      </c>
      <c r="BE40" s="1699">
        <v>3939.2920303054298</v>
      </c>
      <c r="BF40" s="1699">
        <v>3806.3752704025596</v>
      </c>
      <c r="BG40" s="1700">
        <v>3811.2650559349772</v>
      </c>
    </row>
    <row r="41" spans="1:59" s="230" customFormat="1" ht="15" customHeight="1">
      <c r="A41" s="227"/>
      <c r="V41" s="1674"/>
      <c r="W41" s="1704" t="s">
        <v>153</v>
      </c>
      <c r="X41" s="227"/>
      <c r="Y41" s="1680"/>
      <c r="Z41" s="1709" t="s">
        <v>331</v>
      </c>
      <c r="AA41" s="1713">
        <v>658.95173590925901</v>
      </c>
      <c r="AB41" s="245">
        <v>658.66521199320619</v>
      </c>
      <c r="AC41" s="245">
        <v>698.11313685369498</v>
      </c>
      <c r="AD41" s="245">
        <v>719.2698693827233</v>
      </c>
      <c r="AE41" s="245">
        <v>720.01996990623263</v>
      </c>
      <c r="AF41" s="245">
        <v>751.10840393242063</v>
      </c>
      <c r="AG41" s="245">
        <v>778.16665333582523</v>
      </c>
      <c r="AH41" s="245">
        <v>733.70367476063598</v>
      </c>
      <c r="AI41" s="245">
        <v>720.74887412825751</v>
      </c>
      <c r="AJ41" s="245">
        <v>750.64510421189004</v>
      </c>
      <c r="AK41" s="245">
        <v>798.13679757937734</v>
      </c>
      <c r="AL41" s="245">
        <v>754.38747601247212</v>
      </c>
      <c r="AM41" s="245">
        <v>801.29485426249903</v>
      </c>
      <c r="AN41" s="245">
        <v>747.74899184195135</v>
      </c>
      <c r="AO41" s="245">
        <v>775.22582845260456</v>
      </c>
      <c r="AP41" s="245">
        <v>806.99639037332827</v>
      </c>
      <c r="AQ41" s="245">
        <v>740.4317961074978</v>
      </c>
      <c r="AR41" s="245">
        <v>751.95609513523857</v>
      </c>
      <c r="AS41" s="245">
        <v>712.63176647342107</v>
      </c>
      <c r="AT41" s="245">
        <v>705.84334043915976</v>
      </c>
      <c r="AU41" s="245">
        <v>768.922062396981</v>
      </c>
      <c r="AV41" s="245">
        <v>790.76557738606323</v>
      </c>
      <c r="AW41" s="245">
        <v>812.67393730657307</v>
      </c>
      <c r="AX41" s="245">
        <v>797.85654492818549</v>
      </c>
      <c r="AY41" s="245">
        <v>752.39760316552099</v>
      </c>
      <c r="AZ41" s="245">
        <v>706.52249158081611</v>
      </c>
      <c r="BA41" s="245">
        <v>698.15202094200697</v>
      </c>
      <c r="BB41" s="245">
        <v>725.71581512993191</v>
      </c>
      <c r="BC41" s="245">
        <v>617.63110388442828</v>
      </c>
      <c r="BD41" s="245">
        <v>607.16449446166837</v>
      </c>
      <c r="BE41" s="245">
        <v>644.98284290373044</v>
      </c>
      <c r="BF41" s="245">
        <v>655.89800512652562</v>
      </c>
      <c r="BG41" s="1714">
        <v>642.67765245649798</v>
      </c>
    </row>
    <row r="42" spans="1:59" s="230" customFormat="1" ht="15" customHeight="1">
      <c r="A42" s="227"/>
      <c r="V42" s="1674"/>
      <c r="W42" s="1705" t="s">
        <v>154</v>
      </c>
      <c r="X42" s="227"/>
      <c r="Y42" s="1680"/>
      <c r="Z42" s="1710" t="s">
        <v>332</v>
      </c>
      <c r="AA42" s="1713">
        <v>92.242993513416224</v>
      </c>
      <c r="AB42" s="245">
        <v>92.386088593195907</v>
      </c>
      <c r="AC42" s="245">
        <v>95.38717482636342</v>
      </c>
      <c r="AD42" s="245">
        <v>89.797772699757914</v>
      </c>
      <c r="AE42" s="245">
        <v>101.5461144820182</v>
      </c>
      <c r="AF42" s="245">
        <v>98.43171576390418</v>
      </c>
      <c r="AG42" s="245">
        <v>97.103001242068231</v>
      </c>
      <c r="AH42" s="245">
        <v>94.097755343039424</v>
      </c>
      <c r="AI42" s="245">
        <v>90.735022453951146</v>
      </c>
      <c r="AJ42" s="245">
        <v>96.06610890095979</v>
      </c>
      <c r="AK42" s="245">
        <v>94.419431558900854</v>
      </c>
      <c r="AL42" s="245">
        <v>94.708560664996284</v>
      </c>
      <c r="AM42" s="245">
        <v>101.45071096780927</v>
      </c>
      <c r="AN42" s="245">
        <v>106.04370251365064</v>
      </c>
      <c r="AO42" s="245">
        <v>105.26838520877612</v>
      </c>
      <c r="AP42" s="245">
        <v>105.45640811332409</v>
      </c>
      <c r="AQ42" s="245">
        <v>99.828698837078903</v>
      </c>
      <c r="AR42" s="245">
        <v>112.15909994285254</v>
      </c>
      <c r="AS42" s="245">
        <v>109.33576498102032</v>
      </c>
      <c r="AT42" s="245">
        <v>104.23115360133801</v>
      </c>
      <c r="AU42" s="245">
        <v>117.6951270163059</v>
      </c>
      <c r="AV42" s="245">
        <v>129.42625560468696</v>
      </c>
      <c r="AW42" s="245">
        <v>143.49397499753087</v>
      </c>
      <c r="AX42" s="245">
        <v>143.57869617173969</v>
      </c>
      <c r="AY42" s="245">
        <v>130.99250535482463</v>
      </c>
      <c r="AZ42" s="245">
        <v>119.44761927855822</v>
      </c>
      <c r="BA42" s="245">
        <v>110.47472737286481</v>
      </c>
      <c r="BB42" s="245">
        <v>107.58524076738188</v>
      </c>
      <c r="BC42" s="245">
        <v>89.831122146172603</v>
      </c>
      <c r="BD42" s="245">
        <v>83.563304019003951</v>
      </c>
      <c r="BE42" s="245">
        <v>87.276132924020104</v>
      </c>
      <c r="BF42" s="245">
        <v>85.660541564085506</v>
      </c>
      <c r="BG42" s="1714">
        <v>84.746793619879412</v>
      </c>
    </row>
    <row r="43" spans="1:59" s="230" customFormat="1" ht="15" customHeight="1">
      <c r="A43" s="227"/>
      <c r="V43" s="1674"/>
      <c r="W43" s="1706" t="s">
        <v>155</v>
      </c>
      <c r="X43" s="227"/>
      <c r="Y43" s="1680"/>
      <c r="Z43" s="1711" t="s">
        <v>333</v>
      </c>
      <c r="AA43" s="1713">
        <v>833.56291303726732</v>
      </c>
      <c r="AB43" s="245">
        <v>833.2459879849921</v>
      </c>
      <c r="AC43" s="245">
        <v>846.24668166137712</v>
      </c>
      <c r="AD43" s="245">
        <v>858.20224709772447</v>
      </c>
      <c r="AE43" s="245">
        <v>835.7592892176059</v>
      </c>
      <c r="AF43" s="245">
        <v>850.67499450361049</v>
      </c>
      <c r="AG43" s="245">
        <v>848.38681413606082</v>
      </c>
      <c r="AH43" s="245">
        <v>800.39808305147574</v>
      </c>
      <c r="AI43" s="245">
        <v>782.68673591435709</v>
      </c>
      <c r="AJ43" s="245">
        <v>787.07896817396932</v>
      </c>
      <c r="AK43" s="245">
        <v>791.79165364591859</v>
      </c>
      <c r="AL43" s="245">
        <v>755.25067298154318</v>
      </c>
      <c r="AM43" s="245">
        <v>772.64422299249998</v>
      </c>
      <c r="AN43" s="245">
        <v>758.44827627236225</v>
      </c>
      <c r="AO43" s="245">
        <v>734.37973443121393</v>
      </c>
      <c r="AP43" s="245">
        <v>739.58662483729836</v>
      </c>
      <c r="AQ43" s="245">
        <v>700.0710608873577</v>
      </c>
      <c r="AR43" s="245">
        <v>706.14834740738365</v>
      </c>
      <c r="AS43" s="245">
        <v>668.47567858134403</v>
      </c>
      <c r="AT43" s="245">
        <v>651.25493538426088</v>
      </c>
      <c r="AU43" s="245">
        <v>681.15486320293121</v>
      </c>
      <c r="AV43" s="245">
        <v>679.06689198627566</v>
      </c>
      <c r="AW43" s="245">
        <v>692.59330569041197</v>
      </c>
      <c r="AX43" s="245">
        <v>677.41661207769039</v>
      </c>
      <c r="AY43" s="245">
        <v>646.2556825722869</v>
      </c>
      <c r="AZ43" s="245">
        <v>611.47268130595603</v>
      </c>
      <c r="BA43" s="245">
        <v>598.51827717948777</v>
      </c>
      <c r="BB43" s="245">
        <v>619.96808457892428</v>
      </c>
      <c r="BC43" s="245">
        <v>548.05030468807968</v>
      </c>
      <c r="BD43" s="245">
        <v>551.30751923398395</v>
      </c>
      <c r="BE43" s="245">
        <v>576.40664283353806</v>
      </c>
      <c r="BF43" s="245">
        <v>540.60753096985388</v>
      </c>
      <c r="BG43" s="1714">
        <v>516.75754757454274</v>
      </c>
    </row>
    <row r="44" spans="1:59" s="230" customFormat="1" ht="15" customHeight="1">
      <c r="A44" s="227"/>
      <c r="V44" s="1674"/>
      <c r="W44" s="1705" t="s">
        <v>156</v>
      </c>
      <c r="X44" s="227"/>
      <c r="Y44" s="1680"/>
      <c r="Z44" s="1710" t="s">
        <v>334</v>
      </c>
      <c r="AA44" s="1713">
        <v>238.97160692660245</v>
      </c>
      <c r="AB44" s="245">
        <v>242.09038098598177</v>
      </c>
      <c r="AC44" s="245">
        <v>245.45161392964727</v>
      </c>
      <c r="AD44" s="245">
        <v>248.59238844918511</v>
      </c>
      <c r="AE44" s="245">
        <v>249.10597021455149</v>
      </c>
      <c r="AF44" s="245">
        <v>251.57823849506124</v>
      </c>
      <c r="AG44" s="245">
        <v>250.39956989568168</v>
      </c>
      <c r="AH44" s="245">
        <v>239.81167269857787</v>
      </c>
      <c r="AI44" s="245">
        <v>237.43074597707812</v>
      </c>
      <c r="AJ44" s="245">
        <v>239.39573812034186</v>
      </c>
      <c r="AK44" s="245">
        <v>237.32693591163883</v>
      </c>
      <c r="AL44" s="245">
        <v>229.99755700717458</v>
      </c>
      <c r="AM44" s="245">
        <v>234.47952926519687</v>
      </c>
      <c r="AN44" s="245">
        <v>240.04734998661237</v>
      </c>
      <c r="AO44" s="245">
        <v>227.74345817671571</v>
      </c>
      <c r="AP44" s="245">
        <v>226.12030271863716</v>
      </c>
      <c r="AQ44" s="245">
        <v>218.64695764973192</v>
      </c>
      <c r="AR44" s="245">
        <v>226.46127677206127</v>
      </c>
      <c r="AS44" s="245">
        <v>216.42622026698061</v>
      </c>
      <c r="AT44" s="245">
        <v>209.70545663879804</v>
      </c>
      <c r="AU44" s="245">
        <v>222.1596142036442</v>
      </c>
      <c r="AV44" s="245">
        <v>226.79942280194601</v>
      </c>
      <c r="AW44" s="245">
        <v>242.25197268651425</v>
      </c>
      <c r="AX44" s="245">
        <v>243.7229832783209</v>
      </c>
      <c r="AY44" s="245">
        <v>234.48351858585082</v>
      </c>
      <c r="AZ44" s="245">
        <v>225.60367703726823</v>
      </c>
      <c r="BA44" s="245">
        <v>220.30265823803146</v>
      </c>
      <c r="BB44" s="245">
        <v>229.53388620218837</v>
      </c>
      <c r="BC44" s="245">
        <v>206.07302137421581</v>
      </c>
      <c r="BD44" s="245">
        <v>210.2404121830568</v>
      </c>
      <c r="BE44" s="245">
        <v>223.37859445921904</v>
      </c>
      <c r="BF44" s="245">
        <v>210.25143046474881</v>
      </c>
      <c r="BG44" s="1714">
        <v>202.23528354911164</v>
      </c>
    </row>
    <row r="45" spans="1:59" s="230" customFormat="1" ht="15" customHeight="1">
      <c r="A45" s="227"/>
      <c r="V45" s="1674"/>
      <c r="W45" s="1707" t="s">
        <v>159</v>
      </c>
      <c r="X45" s="227"/>
      <c r="Y45" s="1680"/>
      <c r="Z45" s="1711" t="s">
        <v>403</v>
      </c>
      <c r="AA45" s="1713">
        <v>1194.439506703957</v>
      </c>
      <c r="AB45" s="245">
        <v>1198.6642946513653</v>
      </c>
      <c r="AC45" s="245">
        <v>1239.9482574353926</v>
      </c>
      <c r="AD45" s="245">
        <v>1169.4092311205925</v>
      </c>
      <c r="AE45" s="245">
        <v>1324.7033754069951</v>
      </c>
      <c r="AF45" s="245">
        <v>1286.2156904746641</v>
      </c>
      <c r="AG45" s="245">
        <v>1270.8834414206547</v>
      </c>
      <c r="AH45" s="245">
        <v>1233.443549766868</v>
      </c>
      <c r="AI45" s="245">
        <v>1191.1216724358751</v>
      </c>
      <c r="AJ45" s="245">
        <v>1262.8978366012295</v>
      </c>
      <c r="AK45" s="245">
        <v>1242.9489291856833</v>
      </c>
      <c r="AL45" s="245">
        <v>1241.2697920425665</v>
      </c>
      <c r="AM45" s="245">
        <v>1323.7892695381947</v>
      </c>
      <c r="AN45" s="245">
        <v>1377.644616903958</v>
      </c>
      <c r="AO45" s="245">
        <v>1361.5718253023344</v>
      </c>
      <c r="AP45" s="245">
        <v>1358.0243289621658</v>
      </c>
      <c r="AQ45" s="245">
        <v>1279.9224234821577</v>
      </c>
      <c r="AR45" s="245">
        <v>1431.719945692389</v>
      </c>
      <c r="AS45" s="245">
        <v>1389.577491406764</v>
      </c>
      <c r="AT45" s="245">
        <v>1318.9145228346724</v>
      </c>
      <c r="AU45" s="245">
        <v>1482.7835890641661</v>
      </c>
      <c r="AV45" s="245">
        <v>1651.0525595241579</v>
      </c>
      <c r="AW45" s="245">
        <v>1854.645447596545</v>
      </c>
      <c r="AX45" s="245">
        <v>1881.4669553443684</v>
      </c>
      <c r="AY45" s="245">
        <v>1741.5923391268036</v>
      </c>
      <c r="AZ45" s="245">
        <v>1612.5428602605361</v>
      </c>
      <c r="BA45" s="245">
        <v>1515.6532732783987</v>
      </c>
      <c r="BB45" s="245">
        <v>1501.3949679861153</v>
      </c>
      <c r="BC45" s="245">
        <v>1276.4783356673211</v>
      </c>
      <c r="BD45" s="245">
        <v>1210.3953706509026</v>
      </c>
      <c r="BE45" s="245">
        <v>1290.2090761360432</v>
      </c>
      <c r="BF45" s="245">
        <v>1189.8294071702558</v>
      </c>
      <c r="BG45" s="1714">
        <v>1177.1374003850265</v>
      </c>
    </row>
    <row r="46" spans="1:59" s="230" customFormat="1" ht="15" customHeight="1">
      <c r="A46" s="227"/>
      <c r="V46" s="1674"/>
      <c r="W46" s="1705" t="s">
        <v>157</v>
      </c>
      <c r="X46" s="227"/>
      <c r="Y46" s="1680"/>
      <c r="Z46" s="1710" t="s">
        <v>335</v>
      </c>
      <c r="AA46" s="1713">
        <v>1184.3750650070224</v>
      </c>
      <c r="AB46" s="245">
        <v>1162.4576540170715</v>
      </c>
      <c r="AC46" s="245">
        <v>1323.511893635924</v>
      </c>
      <c r="AD46" s="245">
        <v>1400.3927040357332</v>
      </c>
      <c r="AE46" s="245">
        <v>1526.1814368742769</v>
      </c>
      <c r="AF46" s="245">
        <v>1512.5014279713689</v>
      </c>
      <c r="AG46" s="245">
        <v>1611.8968864219767</v>
      </c>
      <c r="AH46" s="245">
        <v>1454.2971507394718</v>
      </c>
      <c r="AI46" s="245">
        <v>1532.089663157057</v>
      </c>
      <c r="AJ46" s="245">
        <v>1594.0165541540418</v>
      </c>
      <c r="AK46" s="245">
        <v>1618.6095308391248</v>
      </c>
      <c r="AL46" s="245">
        <v>1582.2035712685793</v>
      </c>
      <c r="AM46" s="245">
        <v>1587.8022027234251</v>
      </c>
      <c r="AN46" s="245">
        <v>1599.1226562046611</v>
      </c>
      <c r="AO46" s="245">
        <v>1552.5505028914272</v>
      </c>
      <c r="AP46" s="245">
        <v>1492.4470103135588</v>
      </c>
      <c r="AQ46" s="245">
        <v>1438.0428884022733</v>
      </c>
      <c r="AR46" s="245">
        <v>1396.5861811133364</v>
      </c>
      <c r="AS46" s="245">
        <v>1387.8233411758029</v>
      </c>
      <c r="AT46" s="245">
        <v>1299.6220768749934</v>
      </c>
      <c r="AU46" s="245">
        <v>1282.8504051903756</v>
      </c>
      <c r="AV46" s="245">
        <v>1235.6054002897149</v>
      </c>
      <c r="AW46" s="245">
        <v>1232.2848187486484</v>
      </c>
      <c r="AX46" s="245">
        <v>1178.1662911594542</v>
      </c>
      <c r="AY46" s="245">
        <v>1096.6200319763359</v>
      </c>
      <c r="AZ46" s="245">
        <v>1090.2842880628498</v>
      </c>
      <c r="BA46" s="245">
        <v>1034.9007681470289</v>
      </c>
      <c r="BB46" s="245">
        <v>1046.4377402729388</v>
      </c>
      <c r="BC46" s="245">
        <v>1063.008071419971</v>
      </c>
      <c r="BD46" s="245">
        <v>1049.6069126317173</v>
      </c>
      <c r="BE46" s="245">
        <v>891.93504604026214</v>
      </c>
      <c r="BF46" s="245">
        <v>911.03467139766497</v>
      </c>
      <c r="BG46" s="1714">
        <v>968.10590707046163</v>
      </c>
    </row>
    <row r="47" spans="1:59" s="230" customFormat="1" ht="15" customHeight="1">
      <c r="A47" s="227"/>
      <c r="V47" s="1674"/>
      <c r="W47" s="1677" t="s">
        <v>672</v>
      </c>
      <c r="X47" s="227"/>
      <c r="Y47" s="1680"/>
      <c r="Z47" s="1712" t="s">
        <v>336</v>
      </c>
      <c r="AA47" s="1713">
        <v>271.02855395487086</v>
      </c>
      <c r="AB47" s="245">
        <v>273.500381684682</v>
      </c>
      <c r="AC47" s="245">
        <v>273.72361312132563</v>
      </c>
      <c r="AD47" s="245">
        <v>270.9071532203323</v>
      </c>
      <c r="AE47" s="245">
        <v>278.43520856759295</v>
      </c>
      <c r="AF47" s="245">
        <v>281.09773829442372</v>
      </c>
      <c r="AG47" s="245">
        <v>286.01375045076918</v>
      </c>
      <c r="AH47" s="245">
        <v>288.13290450795938</v>
      </c>
      <c r="AI47" s="245">
        <v>286.52364122520157</v>
      </c>
      <c r="AJ47" s="245">
        <v>290.16327600764373</v>
      </c>
      <c r="AK47" s="245">
        <v>297.3339101420014</v>
      </c>
      <c r="AL47" s="245">
        <v>299.43795252896211</v>
      </c>
      <c r="AM47" s="245">
        <v>301.8573303568096</v>
      </c>
      <c r="AN47" s="245">
        <v>302.47486100503369</v>
      </c>
      <c r="AO47" s="245">
        <v>284.30522002324159</v>
      </c>
      <c r="AP47" s="245">
        <v>259.98559599090038</v>
      </c>
      <c r="AQ47" s="245">
        <v>234.69358157857181</v>
      </c>
      <c r="AR47" s="245">
        <v>226.4883570808833</v>
      </c>
      <c r="AS47" s="245">
        <v>218.80924666897991</v>
      </c>
      <c r="AT47" s="245">
        <v>180.49707342125006</v>
      </c>
      <c r="AU47" s="245">
        <v>173.80281429097377</v>
      </c>
      <c r="AV47" s="245">
        <v>188.73545933480426</v>
      </c>
      <c r="AW47" s="245">
        <v>187.45921748973439</v>
      </c>
      <c r="AX47" s="245">
        <v>173.83368902991967</v>
      </c>
      <c r="AY47" s="245">
        <v>153.12861851480201</v>
      </c>
      <c r="AZ47" s="245">
        <v>148.11098034949319</v>
      </c>
      <c r="BA47" s="245">
        <v>146.93166038007971</v>
      </c>
      <c r="BB47" s="245">
        <v>151.21082301368259</v>
      </c>
      <c r="BC47" s="245">
        <v>150.81740032092279</v>
      </c>
      <c r="BD47" s="245">
        <v>156.42069772958828</v>
      </c>
      <c r="BE47" s="245">
        <v>160.34058002968237</v>
      </c>
      <c r="BF47" s="245">
        <v>155.23371375006477</v>
      </c>
      <c r="BG47" s="1714">
        <v>148.25088902289698</v>
      </c>
    </row>
    <row r="48" spans="1:59" s="230" customFormat="1" ht="15" customHeight="1" thickBot="1">
      <c r="A48" s="227"/>
      <c r="V48" s="1678"/>
      <c r="W48" s="1679" t="s">
        <v>151</v>
      </c>
      <c r="X48" s="227"/>
      <c r="Y48" s="1684"/>
      <c r="Z48" s="1685" t="s">
        <v>1002</v>
      </c>
      <c r="AA48" s="1715">
        <v>51.741400327714778</v>
      </c>
      <c r="AB48" s="1716">
        <v>64.357218694697778</v>
      </c>
      <c r="AC48" s="1716">
        <v>76.956180799646759</v>
      </c>
      <c r="AD48" s="1716">
        <v>82.274228481325963</v>
      </c>
      <c r="AE48" s="1716">
        <v>103.16218581022645</v>
      </c>
      <c r="AF48" s="1716">
        <v>107.50046933937909</v>
      </c>
      <c r="AG48" s="1716">
        <v>98.715707139399555</v>
      </c>
      <c r="AH48" s="1716">
        <v>88.940192733341931</v>
      </c>
      <c r="AI48" s="1716">
        <v>81.734781267153707</v>
      </c>
      <c r="AJ48" s="1716">
        <v>78.38236541086458</v>
      </c>
      <c r="AK48" s="1716">
        <v>74.898148332369715</v>
      </c>
      <c r="AL48" s="1716">
        <v>69.921725723666185</v>
      </c>
      <c r="AM48" s="1716">
        <v>71.533555522505964</v>
      </c>
      <c r="AN48" s="1716">
        <v>71.527832302121524</v>
      </c>
      <c r="AO48" s="1716">
        <v>67.222317291503202</v>
      </c>
      <c r="AP48" s="1716">
        <v>64.627188838632378</v>
      </c>
      <c r="AQ48" s="1716">
        <v>62.257627654769522</v>
      </c>
      <c r="AR48" s="1716">
        <v>68.315087249402509</v>
      </c>
      <c r="AS48" s="1716">
        <v>79.866965841603417</v>
      </c>
      <c r="AT48" s="1716">
        <v>84.922634893444865</v>
      </c>
      <c r="AU48" s="1716">
        <v>83.870252367902609</v>
      </c>
      <c r="AV48" s="1716">
        <v>91.593401810361797</v>
      </c>
      <c r="AW48" s="1716">
        <v>117.08833936314804</v>
      </c>
      <c r="AX48" s="1716">
        <v>99.270122252093969</v>
      </c>
      <c r="AY48" s="1716">
        <v>98.224812286422065</v>
      </c>
      <c r="AZ48" s="1716">
        <v>86.321721759674716</v>
      </c>
      <c r="BA48" s="1716">
        <v>79.510953964927893</v>
      </c>
      <c r="BB48" s="1716">
        <v>80.168381038619529</v>
      </c>
      <c r="BC48" s="1716">
        <v>84.508505356003468</v>
      </c>
      <c r="BD48" s="1716">
        <v>77.823430712585036</v>
      </c>
      <c r="BE48" s="1716">
        <v>64.763114978934283</v>
      </c>
      <c r="BF48" s="1716">
        <v>57.859969959360228</v>
      </c>
      <c r="BG48" s="1717">
        <v>71.353582256560927</v>
      </c>
    </row>
    <row r="50" spans="1:59">
      <c r="V50" s="222" t="s">
        <v>158</v>
      </c>
      <c r="Y50" s="234" t="s">
        <v>663</v>
      </c>
      <c r="Z50" s="234"/>
    </row>
    <row r="51" spans="1:59">
      <c r="V51" s="224" t="s">
        <v>141</v>
      </c>
      <c r="W51" s="225"/>
      <c r="Y51" s="224" t="s">
        <v>338</v>
      </c>
      <c r="Z51" s="225"/>
      <c r="AA51" s="226">
        <v>1990</v>
      </c>
      <c r="AB51" s="226">
        <v>1991</v>
      </c>
      <c r="AC51" s="226">
        <v>1992</v>
      </c>
      <c r="AD51" s="226">
        <v>1993</v>
      </c>
      <c r="AE51" s="226">
        <v>1994</v>
      </c>
      <c r="AF51" s="226">
        <v>1995</v>
      </c>
      <c r="AG51" s="226">
        <v>1996</v>
      </c>
      <c r="AH51" s="226">
        <v>1997</v>
      </c>
      <c r="AI51" s="226">
        <v>1998</v>
      </c>
      <c r="AJ51" s="226">
        <v>1999</v>
      </c>
      <c r="AK51" s="226">
        <v>2000</v>
      </c>
      <c r="AL51" s="226">
        <v>2001</v>
      </c>
      <c r="AM51" s="226">
        <v>2002</v>
      </c>
      <c r="AN51" s="226">
        <v>2003</v>
      </c>
      <c r="AO51" s="226">
        <v>2004</v>
      </c>
      <c r="AP51" s="226">
        <v>2005</v>
      </c>
      <c r="AQ51" s="226">
        <v>2006</v>
      </c>
      <c r="AR51" s="226">
        <v>2007</v>
      </c>
      <c r="AS51" s="226">
        <v>2008</v>
      </c>
      <c r="AT51" s="226">
        <v>2009</v>
      </c>
      <c r="AU51" s="226">
        <f t="shared" ref="AU51:BB51" si="26">AT51+1</f>
        <v>2010</v>
      </c>
      <c r="AV51" s="226">
        <f t="shared" si="26"/>
        <v>2011</v>
      </c>
      <c r="AW51" s="226">
        <f t="shared" si="26"/>
        <v>2012</v>
      </c>
      <c r="AX51" s="226">
        <f t="shared" si="26"/>
        <v>2013</v>
      </c>
      <c r="AY51" s="226">
        <f t="shared" si="26"/>
        <v>2014</v>
      </c>
      <c r="AZ51" s="226">
        <f t="shared" si="26"/>
        <v>2015</v>
      </c>
      <c r="BA51" s="226">
        <f t="shared" si="26"/>
        <v>2016</v>
      </c>
      <c r="BB51" s="226">
        <f t="shared" si="26"/>
        <v>2017</v>
      </c>
      <c r="BC51" s="226">
        <f>BB51+1</f>
        <v>2018</v>
      </c>
      <c r="BD51" s="226">
        <f>BC51+1</f>
        <v>2019</v>
      </c>
      <c r="BE51" s="226">
        <f>BD51+1</f>
        <v>2020</v>
      </c>
      <c r="BF51" s="226">
        <f>BE51+1</f>
        <v>2021</v>
      </c>
      <c r="BG51" s="226">
        <f>BF51+1</f>
        <v>2022</v>
      </c>
    </row>
    <row r="52" spans="1:59" s="230" customFormat="1" ht="15" customHeight="1">
      <c r="A52" s="227"/>
      <c r="V52" s="235" t="s">
        <v>143</v>
      </c>
      <c r="W52" s="282"/>
      <c r="X52" s="227"/>
      <c r="Y52" s="236" t="s">
        <v>0</v>
      </c>
      <c r="Z52" s="261"/>
      <c r="AA52" s="262">
        <f t="shared" ref="AA52:AQ52" si="27">SUM(AA53:AA60)</f>
        <v>1</v>
      </c>
      <c r="AB52" s="262">
        <f t="shared" si="27"/>
        <v>1</v>
      </c>
      <c r="AC52" s="262">
        <f t="shared" si="27"/>
        <v>0.99999999999999989</v>
      </c>
      <c r="AD52" s="262">
        <f t="shared" si="27"/>
        <v>0.99999999999999989</v>
      </c>
      <c r="AE52" s="262">
        <f t="shared" si="27"/>
        <v>1</v>
      </c>
      <c r="AF52" s="262">
        <f t="shared" si="27"/>
        <v>0.99999999999999989</v>
      </c>
      <c r="AG52" s="262">
        <f t="shared" si="27"/>
        <v>1</v>
      </c>
      <c r="AH52" s="262">
        <f t="shared" si="27"/>
        <v>1</v>
      </c>
      <c r="AI52" s="262">
        <f t="shared" si="27"/>
        <v>1</v>
      </c>
      <c r="AJ52" s="262">
        <f t="shared" si="27"/>
        <v>1.0000000000000002</v>
      </c>
      <c r="AK52" s="262">
        <f t="shared" si="27"/>
        <v>0.99999999999999989</v>
      </c>
      <c r="AL52" s="262">
        <f t="shared" si="27"/>
        <v>1</v>
      </c>
      <c r="AM52" s="262">
        <f t="shared" si="27"/>
        <v>1.0000000000000002</v>
      </c>
      <c r="AN52" s="262">
        <f t="shared" si="27"/>
        <v>1</v>
      </c>
      <c r="AO52" s="262">
        <f t="shared" si="27"/>
        <v>1.0000000000000002</v>
      </c>
      <c r="AP52" s="262">
        <f t="shared" si="27"/>
        <v>0.99999999999999989</v>
      </c>
      <c r="AQ52" s="262">
        <f t="shared" si="27"/>
        <v>1</v>
      </c>
      <c r="AR52" s="262">
        <f t="shared" ref="AR52:AW52" si="28">SUM(AR53:AR60)</f>
        <v>1.0000000000000002</v>
      </c>
      <c r="AS52" s="262">
        <f t="shared" si="28"/>
        <v>1</v>
      </c>
      <c r="AT52" s="262">
        <f t="shared" si="28"/>
        <v>1</v>
      </c>
      <c r="AU52" s="262">
        <f t="shared" si="28"/>
        <v>1</v>
      </c>
      <c r="AV52" s="262">
        <f t="shared" si="28"/>
        <v>0.99999999999999978</v>
      </c>
      <c r="AW52" s="262">
        <f t="shared" si="28"/>
        <v>0.99999999999999989</v>
      </c>
      <c r="AX52" s="262">
        <f t="shared" ref="AX52:BE52" si="29">SUM(AX53:AX60)</f>
        <v>1.0000000000000002</v>
      </c>
      <c r="AY52" s="262">
        <f t="shared" si="29"/>
        <v>1</v>
      </c>
      <c r="AZ52" s="262">
        <f t="shared" si="29"/>
        <v>1</v>
      </c>
      <c r="BA52" s="262">
        <f t="shared" si="29"/>
        <v>1</v>
      </c>
      <c r="BB52" s="262">
        <f t="shared" si="29"/>
        <v>0.99999999999999989</v>
      </c>
      <c r="BC52" s="262">
        <f t="shared" si="29"/>
        <v>1</v>
      </c>
      <c r="BD52" s="262">
        <f>SUM(BD53:BD60)</f>
        <v>1</v>
      </c>
      <c r="BE52" s="262">
        <f t="shared" si="29"/>
        <v>1</v>
      </c>
      <c r="BF52" s="262">
        <f t="shared" ref="BF52:BG52" si="30">SUM(BF53:BF60)</f>
        <v>0.99999999999999989</v>
      </c>
      <c r="BG52" s="262">
        <f t="shared" si="30"/>
        <v>0.99999999999999978</v>
      </c>
    </row>
    <row r="53" spans="1:59" s="230" customFormat="1" ht="15" customHeight="1">
      <c r="A53" s="227"/>
      <c r="V53" s="238"/>
      <c r="W53" s="283" t="s">
        <v>153</v>
      </c>
      <c r="X53" s="280"/>
      <c r="Y53" s="239"/>
      <c r="Z53" s="264" t="s">
        <v>331</v>
      </c>
      <c r="AA53" s="256">
        <f t="shared" ref="AA53:AQ60" si="31">+AA41/AA$12</f>
        <v>0.14561459572025134</v>
      </c>
      <c r="AB53" s="256">
        <f t="shared" si="31"/>
        <v>0.14554956099147678</v>
      </c>
      <c r="AC53" s="256">
        <f t="shared" si="31"/>
        <v>0.14546028150576379</v>
      </c>
      <c r="AD53" s="256">
        <f t="shared" si="31"/>
        <v>0.14864493097323608</v>
      </c>
      <c r="AE53" s="256">
        <f t="shared" si="31"/>
        <v>0.14011132174796936</v>
      </c>
      <c r="AF53" s="256">
        <f t="shared" si="31"/>
        <v>0.14615538430517983</v>
      </c>
      <c r="AG53" s="256">
        <f t="shared" si="31"/>
        <v>0.148460723275947</v>
      </c>
      <c r="AH53" s="256">
        <f t="shared" si="31"/>
        <v>0.14873904450284625</v>
      </c>
      <c r="AI53" s="256">
        <f t="shared" si="31"/>
        <v>0.14640228713656936</v>
      </c>
      <c r="AJ53" s="256">
        <f t="shared" si="31"/>
        <v>0.14722440258459937</v>
      </c>
      <c r="AK53" s="256">
        <f t="shared" si="31"/>
        <v>0.15481372589610456</v>
      </c>
      <c r="AL53" s="256">
        <f t="shared" si="31"/>
        <v>0.15006183982758459</v>
      </c>
      <c r="AM53" s="256">
        <f t="shared" si="31"/>
        <v>0.15424787930359654</v>
      </c>
      <c r="AN53" s="256">
        <f t="shared" si="31"/>
        <v>0.14371336060290987</v>
      </c>
      <c r="AO53" s="256">
        <f t="shared" si="31"/>
        <v>0.15175905785814628</v>
      </c>
      <c r="AP53" s="256">
        <f t="shared" si="31"/>
        <v>0.15969868351983796</v>
      </c>
      <c r="AQ53" s="256">
        <f t="shared" si="31"/>
        <v>0.15510014165395761</v>
      </c>
      <c r="AR53" s="256">
        <f t="shared" ref="AR53:AW53" si="32">+AR41/AR$12</f>
        <v>0.15284174943032749</v>
      </c>
      <c r="AS53" s="256">
        <f t="shared" si="32"/>
        <v>0.14899430092711455</v>
      </c>
      <c r="AT53" s="256">
        <f t="shared" si="32"/>
        <v>0.15496041822326651</v>
      </c>
      <c r="AU53" s="256">
        <f t="shared" si="32"/>
        <v>0.15975149081356552</v>
      </c>
      <c r="AV53" s="256">
        <f t="shared" si="32"/>
        <v>0.15837341388614185</v>
      </c>
      <c r="AW53" s="256">
        <f t="shared" si="32"/>
        <v>0.15384293795699236</v>
      </c>
      <c r="AX53" s="256">
        <f t="shared" ref="AX53:AY60" si="33">+AX41/AX$12</f>
        <v>0.1535724055012925</v>
      </c>
      <c r="AY53" s="256">
        <f t="shared" si="33"/>
        <v>0.15501542348014427</v>
      </c>
      <c r="AZ53" s="257">
        <f t="shared" ref="AZ53:BC60" si="34">+AZ41/AZ$12</f>
        <v>0.15358161880769061</v>
      </c>
      <c r="BA53" s="256">
        <f t="shared" si="34"/>
        <v>0.15851080570604154</v>
      </c>
      <c r="BB53" s="256">
        <f t="shared" si="34"/>
        <v>0.16264307158376226</v>
      </c>
      <c r="BC53" s="256">
        <f t="shared" si="34"/>
        <v>0.15301541735066099</v>
      </c>
      <c r="BD53" s="256">
        <f t="shared" ref="BD53:BE60" si="35">+BD41/BD$12</f>
        <v>0.15384798885533404</v>
      </c>
      <c r="BE53" s="257">
        <f t="shared" si="35"/>
        <v>0.1637306495537276</v>
      </c>
      <c r="BF53" s="257">
        <f>+BF41/BF$12</f>
        <v>0.17231564376393141</v>
      </c>
      <c r="BG53" s="257">
        <f>+BG41/BG$12</f>
        <v>0.16862580876019301</v>
      </c>
    </row>
    <row r="54" spans="1:59" s="230" customFormat="1" ht="15" customHeight="1">
      <c r="A54" s="227"/>
      <c r="V54" s="238"/>
      <c r="W54" s="248" t="s">
        <v>154</v>
      </c>
      <c r="X54" s="280"/>
      <c r="Y54" s="239"/>
      <c r="Z54" s="265" t="s">
        <v>332</v>
      </c>
      <c r="AA54" s="256">
        <f t="shared" si="31"/>
        <v>2.0383778471950963E-2</v>
      </c>
      <c r="AB54" s="256">
        <f t="shared" si="31"/>
        <v>2.0415158401591797E-2</v>
      </c>
      <c r="AC54" s="256">
        <f t="shared" si="31"/>
        <v>1.9875066905079813E-2</v>
      </c>
      <c r="AD54" s="256">
        <f t="shared" si="31"/>
        <v>1.8557685081346566E-2</v>
      </c>
      <c r="AE54" s="256">
        <f t="shared" si="31"/>
        <v>1.9760230150698527E-2</v>
      </c>
      <c r="AF54" s="256">
        <f t="shared" si="31"/>
        <v>1.9153460632276485E-2</v>
      </c>
      <c r="AG54" s="256">
        <f t="shared" si="31"/>
        <v>1.852557127045288E-2</v>
      </c>
      <c r="AH54" s="256">
        <f t="shared" si="31"/>
        <v>1.9075834974047728E-2</v>
      </c>
      <c r="AI54" s="256">
        <f t="shared" si="31"/>
        <v>1.8430573099005029E-2</v>
      </c>
      <c r="AJ54" s="256">
        <f t="shared" si="31"/>
        <v>1.884149435227455E-2</v>
      </c>
      <c r="AK54" s="256">
        <f t="shared" si="31"/>
        <v>1.8314434368842555E-2</v>
      </c>
      <c r="AL54" s="256">
        <f t="shared" si="31"/>
        <v>1.8839311776401739E-2</v>
      </c>
      <c r="AM54" s="256">
        <f t="shared" si="31"/>
        <v>1.9529087123652408E-2</v>
      </c>
      <c r="AN54" s="256">
        <f t="shared" si="31"/>
        <v>2.0381032974007902E-2</v>
      </c>
      <c r="AO54" s="256">
        <f t="shared" si="31"/>
        <v>2.0607454467068215E-2</v>
      </c>
      <c r="AP54" s="256">
        <f t="shared" si="31"/>
        <v>2.0869051888370415E-2</v>
      </c>
      <c r="AQ54" s="256">
        <f t="shared" si="31"/>
        <v>2.0911372812673329E-2</v>
      </c>
      <c r="AR54" s="256">
        <f t="shared" ref="AR54:AS60" si="36">+AR42/AR$12</f>
        <v>2.2797332398394148E-2</v>
      </c>
      <c r="AS54" s="256">
        <f t="shared" si="36"/>
        <v>2.2859500005583875E-2</v>
      </c>
      <c r="AT54" s="256">
        <f t="shared" ref="AT54:AU60" si="37">+AT42/AT$12</f>
        <v>2.2882844150527288E-2</v>
      </c>
      <c r="AU54" s="256">
        <f t="shared" si="37"/>
        <v>2.4452376803618999E-2</v>
      </c>
      <c r="AV54" s="256">
        <f t="shared" ref="AV54:AW60" si="38">+AV42/AV$12</f>
        <v>2.5921307822188381E-2</v>
      </c>
      <c r="AW54" s="256">
        <f t="shared" si="38"/>
        <v>2.7164073657772025E-2</v>
      </c>
      <c r="AX54" s="256">
        <f t="shared" si="33"/>
        <v>2.7636203387687897E-2</v>
      </c>
      <c r="AY54" s="256">
        <f t="shared" si="33"/>
        <v>2.6988202254860309E-2</v>
      </c>
      <c r="AZ54" s="257">
        <f t="shared" si="34"/>
        <v>2.5965144705414212E-2</v>
      </c>
      <c r="BA54" s="256">
        <f t="shared" si="34"/>
        <v>2.5082557266539369E-2</v>
      </c>
      <c r="BB54" s="256">
        <f t="shared" si="34"/>
        <v>2.4111358262673046E-2</v>
      </c>
      <c r="BC54" s="256">
        <f t="shared" si="34"/>
        <v>2.2255269463966127E-2</v>
      </c>
      <c r="BD54" s="256">
        <f t="shared" si="35"/>
        <v>2.1173909842717657E-2</v>
      </c>
      <c r="BE54" s="257">
        <f t="shared" si="35"/>
        <v>2.2155283805464207E-2</v>
      </c>
      <c r="BF54" s="257">
        <f t="shared" ref="BF54:BG54" si="39">+BF42/BF$12</f>
        <v>2.2504491932301276E-2</v>
      </c>
      <c r="BG54" s="257">
        <f t="shared" si="39"/>
        <v>2.2235869816482592E-2</v>
      </c>
    </row>
    <row r="55" spans="1:59" s="230" customFormat="1" ht="15" customHeight="1">
      <c r="A55" s="227"/>
      <c r="V55" s="238"/>
      <c r="W55" s="284" t="s">
        <v>675</v>
      </c>
      <c r="X55" s="280"/>
      <c r="Y55" s="239"/>
      <c r="Z55" s="266" t="s">
        <v>333</v>
      </c>
      <c r="AA55" s="256">
        <f t="shared" si="31"/>
        <v>0.18420002554789719</v>
      </c>
      <c r="AB55" s="256">
        <f t="shared" si="31"/>
        <v>0.1841278171988471</v>
      </c>
      <c r="AC55" s="256">
        <f t="shared" si="31"/>
        <v>0.17632568997706702</v>
      </c>
      <c r="AD55" s="256">
        <f t="shared" si="31"/>
        <v>0.17735681586439256</v>
      </c>
      <c r="AE55" s="256">
        <f t="shared" si="31"/>
        <v>0.16263345958400552</v>
      </c>
      <c r="AF55" s="256">
        <f t="shared" si="31"/>
        <v>0.16552967599556817</v>
      </c>
      <c r="AG55" s="256">
        <f t="shared" si="31"/>
        <v>0.16185751407425084</v>
      </c>
      <c r="AH55" s="256">
        <f t="shared" si="31"/>
        <v>0.16225957452622189</v>
      </c>
      <c r="AI55" s="256">
        <f t="shared" si="31"/>
        <v>0.15898343009957602</v>
      </c>
      <c r="AJ55" s="256">
        <f t="shared" si="31"/>
        <v>0.15437019468471219</v>
      </c>
      <c r="AK55" s="256">
        <f t="shared" si="31"/>
        <v>0.15358296523369053</v>
      </c>
      <c r="AL55" s="256">
        <f t="shared" si="31"/>
        <v>0.15023354591952168</v>
      </c>
      <c r="AM55" s="256">
        <f t="shared" si="31"/>
        <v>0.14873268213167146</v>
      </c>
      <c r="AN55" s="256">
        <f t="shared" si="31"/>
        <v>0.14576970589834526</v>
      </c>
      <c r="AO55" s="256">
        <f t="shared" si="31"/>
        <v>0.14376298172347388</v>
      </c>
      <c r="AP55" s="256">
        <f t="shared" si="31"/>
        <v>0.1463587839355229</v>
      </c>
      <c r="AQ55" s="256">
        <f t="shared" si="31"/>
        <v>0.14664567524285715</v>
      </c>
      <c r="AR55" s="256">
        <f t="shared" si="36"/>
        <v>0.1435309181923291</v>
      </c>
      <c r="AS55" s="256">
        <f t="shared" si="36"/>
        <v>0.13976231639222136</v>
      </c>
      <c r="AT55" s="256">
        <f t="shared" si="37"/>
        <v>0.14297611293509138</v>
      </c>
      <c r="AU55" s="256">
        <f t="shared" si="37"/>
        <v>0.14151694975738516</v>
      </c>
      <c r="AV55" s="256">
        <f t="shared" si="38"/>
        <v>0.13600255880689763</v>
      </c>
      <c r="AW55" s="256">
        <f t="shared" si="38"/>
        <v>0.13111111857468508</v>
      </c>
      <c r="AX55" s="256">
        <f t="shared" si="33"/>
        <v>0.13038997963308144</v>
      </c>
      <c r="AY55" s="256">
        <f t="shared" si="33"/>
        <v>0.13314715236852515</v>
      </c>
      <c r="AZ55" s="257">
        <f t="shared" si="34"/>
        <v>0.13291999245703526</v>
      </c>
      <c r="BA55" s="256">
        <f t="shared" si="34"/>
        <v>0.13588962217355402</v>
      </c>
      <c r="BB55" s="256">
        <f t="shared" si="34"/>
        <v>0.13894352507911759</v>
      </c>
      <c r="BC55" s="256">
        <f t="shared" si="34"/>
        <v>0.13577707724495594</v>
      </c>
      <c r="BD55" s="256">
        <f t="shared" si="35"/>
        <v>0.13969452075779529</v>
      </c>
      <c r="BE55" s="257">
        <f t="shared" si="35"/>
        <v>0.1463223945823704</v>
      </c>
      <c r="BF55" s="257">
        <f t="shared" ref="BF55:BG55" si="40">+BF43/BF$12</f>
        <v>0.14202686087561711</v>
      </c>
      <c r="BG55" s="257">
        <f t="shared" si="40"/>
        <v>0.13558688256799079</v>
      </c>
    </row>
    <row r="56" spans="1:59" s="230" customFormat="1" ht="15" customHeight="1">
      <c r="A56" s="227"/>
      <c r="V56" s="238"/>
      <c r="W56" s="248" t="s">
        <v>156</v>
      </c>
      <c r="X56" s="280"/>
      <c r="Y56" s="239"/>
      <c r="Z56" s="265" t="s">
        <v>334</v>
      </c>
      <c r="AA56" s="256">
        <f t="shared" si="31"/>
        <v>5.2807743018113633E-2</v>
      </c>
      <c r="AB56" s="256">
        <f t="shared" si="31"/>
        <v>5.3496295281998972E-2</v>
      </c>
      <c r="AC56" s="256">
        <f t="shared" si="31"/>
        <v>5.1142800462345393E-2</v>
      </c>
      <c r="AD56" s="256">
        <f t="shared" si="31"/>
        <v>5.1374317199208104E-2</v>
      </c>
      <c r="AE56" s="256">
        <f t="shared" si="31"/>
        <v>4.8474442655550815E-2</v>
      </c>
      <c r="AF56" s="256">
        <f t="shared" si="31"/>
        <v>4.8953671583967684E-2</v>
      </c>
      <c r="AG56" s="256">
        <f t="shared" si="31"/>
        <v>4.7771902195166333E-2</v>
      </c>
      <c r="AH56" s="256">
        <f t="shared" si="31"/>
        <v>4.8615483722979261E-2</v>
      </c>
      <c r="AI56" s="256">
        <f t="shared" si="31"/>
        <v>4.822817696334053E-2</v>
      </c>
      <c r="AJ56" s="256">
        <f t="shared" si="31"/>
        <v>4.6952806763551069E-2</v>
      </c>
      <c r="AK56" s="256">
        <f t="shared" si="31"/>
        <v>4.6034047440761887E-2</v>
      </c>
      <c r="AL56" s="256">
        <f t="shared" si="31"/>
        <v>4.5750834495263779E-2</v>
      </c>
      <c r="AM56" s="256">
        <f t="shared" si="31"/>
        <v>4.5136905518444563E-2</v>
      </c>
      <c r="AN56" s="256">
        <f t="shared" si="31"/>
        <v>4.6135817964018923E-2</v>
      </c>
      <c r="AO56" s="256">
        <f t="shared" si="31"/>
        <v>4.4583308989127109E-2</v>
      </c>
      <c r="AP56" s="256">
        <f t="shared" si="31"/>
        <v>4.4747554130407034E-2</v>
      </c>
      <c r="AQ56" s="256">
        <f t="shared" si="31"/>
        <v>4.5800537310740817E-2</v>
      </c>
      <c r="AR56" s="256">
        <f t="shared" si="36"/>
        <v>4.6030264192276231E-2</v>
      </c>
      <c r="AS56" s="256">
        <f t="shared" si="36"/>
        <v>4.5249559320871463E-2</v>
      </c>
      <c r="AT56" s="256">
        <f t="shared" si="37"/>
        <v>4.6038608573158626E-2</v>
      </c>
      <c r="AU56" s="256">
        <f t="shared" si="37"/>
        <v>4.6155951692898219E-2</v>
      </c>
      <c r="AV56" s="256">
        <f t="shared" si="38"/>
        <v>4.5423068332442716E-2</v>
      </c>
      <c r="AW56" s="256">
        <f t="shared" si="38"/>
        <v>4.5859419741562546E-2</v>
      </c>
      <c r="AX56" s="256">
        <f t="shared" si="33"/>
        <v>4.6912098491805936E-2</v>
      </c>
      <c r="AY56" s="256">
        <f t="shared" si="33"/>
        <v>4.8310310638647228E-2</v>
      </c>
      <c r="AZ56" s="257">
        <f t="shared" si="34"/>
        <v>4.9041011915737107E-2</v>
      </c>
      <c r="BA56" s="256">
        <f t="shared" si="34"/>
        <v>5.0018263657499007E-2</v>
      </c>
      <c r="BB56" s="256">
        <f t="shared" si="34"/>
        <v>5.144175654735833E-2</v>
      </c>
      <c r="BC56" s="256">
        <f t="shared" si="34"/>
        <v>5.1053693980068204E-2</v>
      </c>
      <c r="BD56" s="256">
        <f t="shared" si="35"/>
        <v>5.3272325515605019E-2</v>
      </c>
      <c r="BE56" s="257">
        <f t="shared" si="35"/>
        <v>5.6705263976557625E-2</v>
      </c>
      <c r="BF56" s="257">
        <f t="shared" ref="BF56:BG56" si="41">+BF44/BF$12</f>
        <v>5.5236653122358252E-2</v>
      </c>
      <c r="BG56" s="257">
        <f t="shared" si="41"/>
        <v>5.3062508269842532E-2</v>
      </c>
    </row>
    <row r="57" spans="1:59" s="230" customFormat="1" ht="15" customHeight="1">
      <c r="A57" s="227"/>
      <c r="V57" s="238"/>
      <c r="W57" s="284" t="s">
        <v>676</v>
      </c>
      <c r="X57" s="280"/>
      <c r="Y57" s="239"/>
      <c r="Z57" s="266" t="s">
        <v>677</v>
      </c>
      <c r="AA57" s="256">
        <f t="shared" si="31"/>
        <v>0.2639462291437743</v>
      </c>
      <c r="AB57" s="256">
        <f t="shared" si="31"/>
        <v>0.26487669105023864</v>
      </c>
      <c r="AC57" s="256">
        <f t="shared" si="31"/>
        <v>0.25835815580266408</v>
      </c>
      <c r="AD57" s="256">
        <f t="shared" si="31"/>
        <v>0.24167111933739624</v>
      </c>
      <c r="AE57" s="256">
        <f t="shared" si="31"/>
        <v>0.25777887921142212</v>
      </c>
      <c r="AF57" s="256">
        <f t="shared" si="31"/>
        <v>0.25027991639618308</v>
      </c>
      <c r="AG57" s="256">
        <f t="shared" si="31"/>
        <v>0.24246255490892896</v>
      </c>
      <c r="AH57" s="256">
        <f t="shared" si="31"/>
        <v>0.25004810709224723</v>
      </c>
      <c r="AI57" s="256">
        <f t="shared" si="31"/>
        <v>0.24194687409461868</v>
      </c>
      <c r="AJ57" s="256">
        <f t="shared" si="31"/>
        <v>0.24769278914329049</v>
      </c>
      <c r="AK57" s="256">
        <f t="shared" si="31"/>
        <v>0.24109345090892351</v>
      </c>
      <c r="AL57" s="256">
        <f t="shared" si="31"/>
        <v>0.24691187836372738</v>
      </c>
      <c r="AM57" s="256">
        <f t="shared" si="31"/>
        <v>0.25482715430521385</v>
      </c>
      <c r="AN57" s="256">
        <f t="shared" si="31"/>
        <v>0.26477593386528248</v>
      </c>
      <c r="AO57" s="256">
        <f t="shared" si="31"/>
        <v>0.26654279286143739</v>
      </c>
      <c r="AP57" s="256">
        <f t="shared" si="31"/>
        <v>0.26874308250974932</v>
      </c>
      <c r="AQ57" s="256">
        <f t="shared" si="31"/>
        <v>0.26810862287623621</v>
      </c>
      <c r="AR57" s="256">
        <f t="shared" si="36"/>
        <v>0.29100978449355142</v>
      </c>
      <c r="AS57" s="256">
        <f t="shared" si="36"/>
        <v>0.29052750193942728</v>
      </c>
      <c r="AT57" s="256">
        <f t="shared" si="37"/>
        <v>0.28955369322042551</v>
      </c>
      <c r="AU57" s="256">
        <f t="shared" si="37"/>
        <v>0.30806358731399547</v>
      </c>
      <c r="AV57" s="256">
        <f t="shared" si="38"/>
        <v>0.33067047660527282</v>
      </c>
      <c r="AW57" s="256">
        <f t="shared" si="38"/>
        <v>0.35109296782970162</v>
      </c>
      <c r="AX57" s="256">
        <f t="shared" si="33"/>
        <v>0.36214706520886525</v>
      </c>
      <c r="AY57" s="256">
        <f t="shared" si="33"/>
        <v>0.35881782829141284</v>
      </c>
      <c r="AZ57" s="257">
        <f t="shared" si="34"/>
        <v>0.35052945352309189</v>
      </c>
      <c r="BA57" s="256">
        <f t="shared" si="34"/>
        <v>0.34411906620881161</v>
      </c>
      <c r="BB57" s="256">
        <f t="shared" si="34"/>
        <v>0.33648362645913432</v>
      </c>
      <c r="BC57" s="256">
        <f t="shared" si="34"/>
        <v>0.31624195096845525</v>
      </c>
      <c r="BD57" s="256">
        <f t="shared" si="35"/>
        <v>0.306699247391852</v>
      </c>
      <c r="BE57" s="257">
        <f t="shared" si="35"/>
        <v>0.32752308440458727</v>
      </c>
      <c r="BF57" s="257">
        <f t="shared" ref="BF57:BG57" si="42">+BF45/BF$12</f>
        <v>0.31258857118531563</v>
      </c>
      <c r="BG57" s="257">
        <f t="shared" si="42"/>
        <v>0.30885739593260891</v>
      </c>
    </row>
    <row r="58" spans="1:59" s="230" customFormat="1" ht="15" customHeight="1">
      <c r="A58" s="227"/>
      <c r="V58" s="238"/>
      <c r="W58" s="248" t="s">
        <v>678</v>
      </c>
      <c r="X58" s="280"/>
      <c r="Y58" s="239"/>
      <c r="Z58" s="265" t="s">
        <v>679</v>
      </c>
      <c r="AA58" s="256">
        <f t="shared" si="31"/>
        <v>0.26172219735360541</v>
      </c>
      <c r="AB58" s="256">
        <f t="shared" si="31"/>
        <v>0.25687587279941537</v>
      </c>
      <c r="AC58" s="256">
        <f t="shared" si="31"/>
        <v>0.27576964600918902</v>
      </c>
      <c r="AD58" s="256">
        <f t="shared" si="31"/>
        <v>0.28940636287942767</v>
      </c>
      <c r="AE58" s="256">
        <f t="shared" si="31"/>
        <v>0.29698523275058264</v>
      </c>
      <c r="AF58" s="256">
        <f t="shared" si="31"/>
        <v>0.29431201449741484</v>
      </c>
      <c r="AG58" s="256">
        <f t="shared" si="31"/>
        <v>0.30752201546881242</v>
      </c>
      <c r="AH58" s="256">
        <f t="shared" si="31"/>
        <v>0.29482034241517213</v>
      </c>
      <c r="AI58" s="256">
        <f t="shared" si="31"/>
        <v>0.31120607861619048</v>
      </c>
      <c r="AJ58" s="256">
        <f t="shared" si="31"/>
        <v>0.31263527008769537</v>
      </c>
      <c r="AK58" s="256">
        <f t="shared" si="31"/>
        <v>0.31395992892462693</v>
      </c>
      <c r="AL58" s="256">
        <f t="shared" si="31"/>
        <v>0.31473001134819012</v>
      </c>
      <c r="AM58" s="256">
        <f t="shared" si="31"/>
        <v>0.3056491892102367</v>
      </c>
      <c r="AN58" s="256">
        <f t="shared" si="31"/>
        <v>0.30734282954138525</v>
      </c>
      <c r="AO58" s="256">
        <f t="shared" si="31"/>
        <v>0.30392898810697849</v>
      </c>
      <c r="AP58" s="256">
        <f t="shared" si="31"/>
        <v>0.29534434802110204</v>
      </c>
      <c r="AQ58" s="256">
        <f t="shared" si="31"/>
        <v>0.30123052098545661</v>
      </c>
      <c r="AR58" s="256">
        <f t="shared" si="36"/>
        <v>0.28386853505481929</v>
      </c>
      <c r="AS58" s="256">
        <f t="shared" si="36"/>
        <v>0.29016075097535426</v>
      </c>
      <c r="AT58" s="256">
        <f t="shared" si="37"/>
        <v>0.28531824135287426</v>
      </c>
      <c r="AU58" s="256">
        <f t="shared" si="37"/>
        <v>0.26652540581433282</v>
      </c>
      <c r="AV58" s="256">
        <f t="shared" si="38"/>
        <v>0.24746530584562576</v>
      </c>
      <c r="AW58" s="256">
        <f t="shared" si="38"/>
        <v>0.2332772200673828</v>
      </c>
      <c r="AX58" s="256">
        <f t="shared" si="33"/>
        <v>0.22677489150656685</v>
      </c>
      <c r="AY58" s="256">
        <f t="shared" si="33"/>
        <v>0.22593508796202805</v>
      </c>
      <c r="AZ58" s="257">
        <f t="shared" si="34"/>
        <v>0.23700254120236924</v>
      </c>
      <c r="BA58" s="256">
        <f t="shared" si="34"/>
        <v>0.23496738484470175</v>
      </c>
      <c r="BB58" s="256">
        <f t="shared" si="34"/>
        <v>0.23452134396256777</v>
      </c>
      <c r="BC58" s="256">
        <f t="shared" si="34"/>
        <v>0.26335562226782633</v>
      </c>
      <c r="BD58" s="256">
        <f t="shared" si="35"/>
        <v>0.26595743669138511</v>
      </c>
      <c r="BE58" s="257">
        <f t="shared" si="35"/>
        <v>0.22642013823258153</v>
      </c>
      <c r="BF58" s="257">
        <f t="shared" ref="BF58:BG58" si="43">+BF46/BF$12</f>
        <v>0.23934441737304438</v>
      </c>
      <c r="BG58" s="257">
        <f t="shared" si="43"/>
        <v>0.25401169765480042</v>
      </c>
    </row>
    <row r="59" spans="1:59" s="230" customFormat="1" ht="15" customHeight="1">
      <c r="A59" s="227"/>
      <c r="V59" s="238"/>
      <c r="W59" s="277" t="s">
        <v>680</v>
      </c>
      <c r="X59" s="280"/>
      <c r="Y59" s="239"/>
      <c r="Z59" s="285" t="s">
        <v>681</v>
      </c>
      <c r="AA59" s="256">
        <f t="shared" si="31"/>
        <v>5.9891659983755584E-2</v>
      </c>
      <c r="AB59" s="256">
        <f t="shared" si="31"/>
        <v>6.0437168625838103E-2</v>
      </c>
      <c r="AC59" s="256">
        <f t="shared" si="31"/>
        <v>5.7033612057277625E-2</v>
      </c>
      <c r="AD59" s="256">
        <f t="shared" si="31"/>
        <v>5.598590571456994E-2</v>
      </c>
      <c r="AE59" s="256">
        <f t="shared" si="31"/>
        <v>5.4181726513304142E-2</v>
      </c>
      <c r="AF59" s="256">
        <f t="shared" si="31"/>
        <v>5.4697761005793252E-2</v>
      </c>
      <c r="AG59" s="256">
        <f t="shared" si="31"/>
        <v>5.4566471175246579E-2</v>
      </c>
      <c r="AH59" s="256">
        <f t="shared" si="31"/>
        <v>5.841133741128568E-2</v>
      </c>
      <c r="AI59" s="256">
        <f t="shared" si="31"/>
        <v>5.8200183031576584E-2</v>
      </c>
      <c r="AJ59" s="256">
        <f t="shared" si="31"/>
        <v>5.6909869554224023E-2</v>
      </c>
      <c r="AK59" s="256">
        <f t="shared" si="31"/>
        <v>5.7673534917756772E-2</v>
      </c>
      <c r="AL59" s="256">
        <f t="shared" si="31"/>
        <v>5.956383357291857E-2</v>
      </c>
      <c r="AM59" s="256">
        <f t="shared" si="31"/>
        <v>5.8107016177755211E-2</v>
      </c>
      <c r="AN59" s="256">
        <f t="shared" si="31"/>
        <v>5.8134051997651454E-2</v>
      </c>
      <c r="AO59" s="256">
        <f t="shared" si="31"/>
        <v>5.5655901482283963E-2</v>
      </c>
      <c r="AP59" s="256">
        <f t="shared" si="31"/>
        <v>5.1449247988159891E-2</v>
      </c>
      <c r="AQ59" s="256">
        <f t="shared" si="31"/>
        <v>4.9161864657182211E-2</v>
      </c>
      <c r="AR59" s="256">
        <f t="shared" si="36"/>
        <v>4.6035768505363457E-2</v>
      </c>
      <c r="AS59" s="256">
        <f t="shared" si="36"/>
        <v>4.5747793289045241E-2</v>
      </c>
      <c r="AT59" s="256">
        <f t="shared" si="37"/>
        <v>3.9626217863060531E-2</v>
      </c>
      <c r="AU59" s="256">
        <f t="shared" si="37"/>
        <v>3.6109327652822133E-2</v>
      </c>
      <c r="AV59" s="256">
        <f t="shared" si="38"/>
        <v>3.7799671446281206E-2</v>
      </c>
      <c r="AW59" s="256">
        <f t="shared" si="38"/>
        <v>3.5486897563518416E-2</v>
      </c>
      <c r="AX59" s="256">
        <f t="shared" si="33"/>
        <v>3.3459721489019427E-2</v>
      </c>
      <c r="AY59" s="256">
        <f t="shared" si="33"/>
        <v>3.1548874619128066E-2</v>
      </c>
      <c r="AZ59" s="257">
        <f t="shared" si="34"/>
        <v>3.2195895242306344E-2</v>
      </c>
      <c r="BA59" s="256">
        <f t="shared" si="34"/>
        <v>3.3359863141479804E-2</v>
      </c>
      <c r="BB59" s="256">
        <f t="shared" si="34"/>
        <v>3.3888461845427452E-2</v>
      </c>
      <c r="BC59" s="256">
        <f t="shared" si="34"/>
        <v>3.7364354399751824E-2</v>
      </c>
      <c r="BD59" s="256">
        <f t="shared" si="35"/>
        <v>3.9635074152980711E-2</v>
      </c>
      <c r="BE59" s="257">
        <f t="shared" si="35"/>
        <v>4.0702892498490524E-2</v>
      </c>
      <c r="BF59" s="257">
        <f t="shared" ref="BF59:BG59" si="44">+BF47/BF$12</f>
        <v>4.0782556296307414E-2</v>
      </c>
      <c r="BG59" s="257">
        <f t="shared" si="44"/>
        <v>3.88980789441652E-2</v>
      </c>
    </row>
    <row r="60" spans="1:59" s="230" customFormat="1" ht="15" customHeight="1">
      <c r="A60" s="227"/>
      <c r="V60" s="247"/>
      <c r="W60" s="248" t="s">
        <v>682</v>
      </c>
      <c r="X60" s="280"/>
      <c r="Y60" s="249"/>
      <c r="Z60" s="250" t="s">
        <v>1003</v>
      </c>
      <c r="AA60" s="256">
        <f t="shared" si="31"/>
        <v>1.143377076065155E-2</v>
      </c>
      <c r="AB60" s="256">
        <f t="shared" si="31"/>
        <v>1.4221435650593223E-2</v>
      </c>
      <c r="AC60" s="256">
        <f t="shared" si="31"/>
        <v>1.6034747280613108E-2</v>
      </c>
      <c r="AD60" s="256">
        <f t="shared" si="31"/>
        <v>1.7002862950422797E-2</v>
      </c>
      <c r="AE60" s="256">
        <f t="shared" si="31"/>
        <v>2.0074707386467057E-2</v>
      </c>
      <c r="AF60" s="256">
        <f t="shared" si="31"/>
        <v>2.091811558361659E-2</v>
      </c>
      <c r="AG60" s="256">
        <f t="shared" si="31"/>
        <v>1.8833247631194937E-2</v>
      </c>
      <c r="AH60" s="256">
        <f t="shared" si="31"/>
        <v>1.8030275355199857E-2</v>
      </c>
      <c r="AI60" s="256">
        <f t="shared" si="31"/>
        <v>1.6602396959123304E-2</v>
      </c>
      <c r="AJ60" s="256">
        <f t="shared" si="31"/>
        <v>1.537317282965304E-2</v>
      </c>
      <c r="AK60" s="256">
        <f t="shared" si="31"/>
        <v>1.4527912309293168E-2</v>
      </c>
      <c r="AL60" s="256">
        <f t="shared" si="31"/>
        <v>1.3908744696392101E-2</v>
      </c>
      <c r="AM60" s="256">
        <f t="shared" si="31"/>
        <v>1.3770086229429332E-2</v>
      </c>
      <c r="AN60" s="256">
        <f t="shared" si="31"/>
        <v>1.3747267156398912E-2</v>
      </c>
      <c r="AO60" s="256">
        <f t="shared" si="31"/>
        <v>1.3159514511484833E-2</v>
      </c>
      <c r="AP60" s="256">
        <f t="shared" si="31"/>
        <v>1.27892480068504E-2</v>
      </c>
      <c r="AQ60" s="256">
        <f t="shared" si="31"/>
        <v>1.3041264460895995E-2</v>
      </c>
      <c r="AR60" s="256">
        <f t="shared" si="36"/>
        <v>1.3885647732938801E-2</v>
      </c>
      <c r="AS60" s="256">
        <f t="shared" si="36"/>
        <v>1.669827715038193E-2</v>
      </c>
      <c r="AT60" s="256">
        <f t="shared" si="37"/>
        <v>1.8643863681595901E-2</v>
      </c>
      <c r="AU60" s="256">
        <f t="shared" si="37"/>
        <v>1.7424910151381579E-2</v>
      </c>
      <c r="AV60" s="256">
        <f t="shared" si="38"/>
        <v>1.8344197255149488E-2</v>
      </c>
      <c r="AW60" s="256">
        <f t="shared" si="38"/>
        <v>2.2165364608385054E-2</v>
      </c>
      <c r="AX60" s="256">
        <f t="shared" si="33"/>
        <v>1.9107634781680784E-2</v>
      </c>
      <c r="AY60" s="256">
        <f t="shared" si="33"/>
        <v>2.0237120385254239E-2</v>
      </c>
      <c r="AZ60" s="257">
        <f t="shared" si="34"/>
        <v>1.8764342146355341E-2</v>
      </c>
      <c r="BA60" s="256">
        <f t="shared" si="34"/>
        <v>1.805243700137282E-2</v>
      </c>
      <c r="BB60" s="256">
        <f t="shared" si="34"/>
        <v>1.7966856259959082E-2</v>
      </c>
      <c r="BC60" s="256">
        <f t="shared" si="34"/>
        <v>2.0936614324315379E-2</v>
      </c>
      <c r="BD60" s="256">
        <f t="shared" si="35"/>
        <v>1.9719496792330177E-2</v>
      </c>
      <c r="BE60" s="257">
        <f t="shared" si="35"/>
        <v>1.644029294622083E-2</v>
      </c>
      <c r="BF60" s="257">
        <f t="shared" ref="BF60:BG60" si="45">+BF48/BF$12</f>
        <v>1.5200805451124368E-2</v>
      </c>
      <c r="BG60" s="257">
        <f t="shared" si="45"/>
        <v>1.8721758053916428E-2</v>
      </c>
    </row>
    <row r="62" spans="1:59" ht="55.2">
      <c r="B62" s="220"/>
      <c r="C62" s="220"/>
      <c r="D62" s="220"/>
      <c r="E62" s="220"/>
      <c r="F62" s="220"/>
      <c r="G62" s="220"/>
      <c r="H62" s="220"/>
      <c r="I62" s="220"/>
      <c r="J62" s="220"/>
      <c r="K62" s="220"/>
      <c r="L62" s="220"/>
      <c r="M62" s="220"/>
      <c r="N62" s="220"/>
      <c r="O62" s="220"/>
      <c r="P62" s="220"/>
      <c r="Q62" s="220"/>
      <c r="R62" s="220"/>
      <c r="S62" s="220"/>
      <c r="T62" s="220"/>
      <c r="U62" s="220"/>
      <c r="V62" s="220"/>
      <c r="W62" s="267" t="s">
        <v>664</v>
      </c>
      <c r="Z62" s="268" t="s">
        <v>538</v>
      </c>
    </row>
    <row r="64" spans="1:59" ht="71.400000000000006">
      <c r="W64" s="269" t="s">
        <v>665</v>
      </c>
      <c r="Z64" s="269" t="s">
        <v>1004</v>
      </c>
    </row>
  </sheetData>
  <mergeCells count="4">
    <mergeCell ref="V1:W1"/>
    <mergeCell ref="Y1:Z2"/>
    <mergeCell ref="V7:W7"/>
    <mergeCell ref="Y7:Z8"/>
  </mergeCells>
  <phoneticPr fontId="10"/>
  <pageMargins left="0.2" right="0.22" top="0.98425196850393704" bottom="0.98425196850393704" header="0.51181102362204722" footer="0.51181102362204722"/>
  <pageSetup paperSize="9" scale="2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J64"/>
  <sheetViews>
    <sheetView zoomScaleNormal="100" workbookViewId="0">
      <pane xSplit="23" ySplit="5" topLeftCell="X6" activePane="bottomRight" state="frozen"/>
      <selection pane="topRight" activeCell="X1" sqref="X1"/>
      <selection pane="bottomLeft" activeCell="A6" sqref="A6"/>
      <selection pane="bottomRight" activeCell="X6" sqref="X6"/>
    </sheetView>
  </sheetViews>
  <sheetFormatPr defaultColWidth="9" defaultRowHeight="13.8"/>
  <cols>
    <col min="1" max="1" width="2.44140625" style="220" customWidth="1"/>
    <col min="2" max="20" width="8.6640625" style="220" hidden="1" customWidth="1"/>
    <col min="21" max="21" width="1.6640625" style="220" hidden="1" customWidth="1"/>
    <col min="22" max="22" width="1.44140625" style="222" customWidth="1"/>
    <col min="23" max="23" width="27.6640625" style="222" customWidth="1"/>
    <col min="24" max="24" width="1.6640625" style="222" customWidth="1"/>
    <col min="25" max="25" width="1.44140625" style="222" customWidth="1"/>
    <col min="26" max="26" width="27.88671875" style="222" customWidth="1"/>
    <col min="27" max="50" width="6.33203125" style="222" customWidth="1"/>
    <col min="51" max="52" width="6.33203125" style="220" customWidth="1"/>
    <col min="53" max="54" width="6.33203125" style="222" customWidth="1"/>
    <col min="55" max="56" width="6.33203125" style="220" customWidth="1"/>
    <col min="57" max="59" width="6.33203125" style="222" customWidth="1"/>
    <col min="60" max="16384" width="9" style="222"/>
  </cols>
  <sheetData>
    <row r="1" spans="1:62" ht="52.5" customHeight="1">
      <c r="A1" s="219"/>
      <c r="V1" s="1967" t="s">
        <v>1034</v>
      </c>
      <c r="W1" s="1968"/>
      <c r="Y1" s="1968" t="s">
        <v>654</v>
      </c>
      <c r="Z1" s="1968"/>
      <c r="AA1" s="223"/>
    </row>
    <row r="2" spans="1:62" ht="14.25" customHeight="1">
      <c r="V2" s="35"/>
      <c r="Y2" s="1968"/>
      <c r="Z2" s="1968"/>
    </row>
    <row r="3" spans="1:62" ht="14.25" customHeight="1">
      <c r="V3" s="35" t="str">
        <f>'0.Contents'!$C$2</f>
        <v>＜確報値＞</v>
      </c>
      <c r="Y3" s="36" t="str">
        <f>'0.Contents'!$E$2</f>
        <v>&lt;Final Figures&gt;</v>
      </c>
      <c r="Z3" s="221"/>
    </row>
    <row r="4" spans="1:62">
      <c r="V4" s="222" t="s">
        <v>655</v>
      </c>
      <c r="Y4" s="222" t="s">
        <v>656</v>
      </c>
    </row>
    <row r="5" spans="1:62" ht="14.25" customHeight="1">
      <c r="V5" s="224" t="s">
        <v>141</v>
      </c>
      <c r="W5" s="225"/>
      <c r="Y5" s="224" t="s">
        <v>338</v>
      </c>
      <c r="Z5" s="225"/>
      <c r="AA5" s="226">
        <v>1990</v>
      </c>
      <c r="AB5" s="226">
        <v>1991</v>
      </c>
      <c r="AC5" s="226">
        <v>1992</v>
      </c>
      <c r="AD5" s="226">
        <v>1993</v>
      </c>
      <c r="AE5" s="226">
        <v>1994</v>
      </c>
      <c r="AF5" s="226">
        <v>1995</v>
      </c>
      <c r="AG5" s="226">
        <v>1996</v>
      </c>
      <c r="AH5" s="226">
        <v>1997</v>
      </c>
      <c r="AI5" s="226">
        <v>1998</v>
      </c>
      <c r="AJ5" s="226">
        <v>1999</v>
      </c>
      <c r="AK5" s="226">
        <v>2000</v>
      </c>
      <c r="AL5" s="226">
        <v>2001</v>
      </c>
      <c r="AM5" s="226">
        <v>2002</v>
      </c>
      <c r="AN5" s="226">
        <v>2003</v>
      </c>
      <c r="AO5" s="226">
        <v>2004</v>
      </c>
      <c r="AP5" s="226">
        <v>2005</v>
      </c>
      <c r="AQ5" s="226">
        <f t="shared" ref="AQ5:AW5" si="0">AP5+1</f>
        <v>2006</v>
      </c>
      <c r="AR5" s="226">
        <f t="shared" si="0"/>
        <v>2007</v>
      </c>
      <c r="AS5" s="226">
        <f t="shared" si="0"/>
        <v>2008</v>
      </c>
      <c r="AT5" s="226">
        <f t="shared" si="0"/>
        <v>2009</v>
      </c>
      <c r="AU5" s="226">
        <f t="shared" si="0"/>
        <v>2010</v>
      </c>
      <c r="AV5" s="226">
        <f t="shared" si="0"/>
        <v>2011</v>
      </c>
      <c r="AW5" s="226">
        <f t="shared" si="0"/>
        <v>2012</v>
      </c>
      <c r="AX5" s="226">
        <f t="shared" ref="AX5:BG5" si="1">AW5+1</f>
        <v>2013</v>
      </c>
      <c r="AY5" s="226">
        <f t="shared" si="1"/>
        <v>2014</v>
      </c>
      <c r="AZ5" s="226">
        <f t="shared" si="1"/>
        <v>2015</v>
      </c>
      <c r="BA5" s="226">
        <f t="shared" si="1"/>
        <v>2016</v>
      </c>
      <c r="BB5" s="226">
        <f t="shared" si="1"/>
        <v>2017</v>
      </c>
      <c r="BC5" s="226">
        <f t="shared" si="1"/>
        <v>2018</v>
      </c>
      <c r="BD5" s="226">
        <f t="shared" si="1"/>
        <v>2019</v>
      </c>
      <c r="BE5" s="226">
        <f t="shared" si="1"/>
        <v>2020</v>
      </c>
      <c r="BF5" s="226">
        <f t="shared" si="1"/>
        <v>2021</v>
      </c>
      <c r="BG5" s="226">
        <f t="shared" si="1"/>
        <v>2022</v>
      </c>
    </row>
    <row r="6" spans="1:62" s="230" customFormat="1" ht="15" customHeight="1">
      <c r="A6" s="227"/>
      <c r="B6" s="227"/>
      <c r="C6" s="227"/>
      <c r="D6" s="227"/>
      <c r="E6" s="227"/>
      <c r="F6" s="227"/>
      <c r="G6" s="227"/>
      <c r="H6" s="227"/>
      <c r="I6" s="227"/>
      <c r="J6" s="227"/>
      <c r="K6" s="227"/>
      <c r="L6" s="227"/>
      <c r="M6" s="227"/>
      <c r="N6" s="227"/>
      <c r="O6" s="227"/>
      <c r="P6" s="227"/>
      <c r="Q6" s="227"/>
      <c r="R6" s="227"/>
      <c r="S6" s="227"/>
      <c r="T6" s="227"/>
      <c r="U6" s="227"/>
      <c r="V6" s="228" t="s">
        <v>74</v>
      </c>
      <c r="W6" s="229"/>
      <c r="Y6" s="231" t="s">
        <v>286</v>
      </c>
      <c r="Z6" s="232"/>
      <c r="AA6" s="233">
        <v>123611</v>
      </c>
      <c r="AB6" s="233">
        <v>124101</v>
      </c>
      <c r="AC6" s="233">
        <v>124567</v>
      </c>
      <c r="AD6" s="233">
        <v>124938</v>
      </c>
      <c r="AE6" s="233">
        <v>125265</v>
      </c>
      <c r="AF6" s="233">
        <v>125570</v>
      </c>
      <c r="AG6" s="233">
        <v>125859</v>
      </c>
      <c r="AH6" s="233">
        <v>126157</v>
      </c>
      <c r="AI6" s="233">
        <v>126472</v>
      </c>
      <c r="AJ6" s="233">
        <v>126667</v>
      </c>
      <c r="AK6" s="233">
        <v>126926</v>
      </c>
      <c r="AL6" s="233">
        <v>127316</v>
      </c>
      <c r="AM6" s="233">
        <v>127486</v>
      </c>
      <c r="AN6" s="233">
        <v>127694</v>
      </c>
      <c r="AO6" s="233">
        <v>127787</v>
      </c>
      <c r="AP6" s="233">
        <v>127768</v>
      </c>
      <c r="AQ6" s="233">
        <v>127901</v>
      </c>
      <c r="AR6" s="233">
        <v>128033</v>
      </c>
      <c r="AS6" s="233">
        <v>128084</v>
      </c>
      <c r="AT6" s="233">
        <v>128032</v>
      </c>
      <c r="AU6" s="233">
        <v>128057.35199999998</v>
      </c>
      <c r="AV6" s="233">
        <v>127834.23300000001</v>
      </c>
      <c r="AW6" s="233">
        <v>127592.65700000001</v>
      </c>
      <c r="AX6" s="233">
        <v>127413.88800000001</v>
      </c>
      <c r="AY6" s="233">
        <v>127237.15</v>
      </c>
      <c r="AZ6" s="233">
        <v>127094.745</v>
      </c>
      <c r="BA6" s="233">
        <v>127042</v>
      </c>
      <c r="BB6" s="233">
        <v>126919</v>
      </c>
      <c r="BC6" s="233">
        <v>126749</v>
      </c>
      <c r="BD6" s="233">
        <v>126555</v>
      </c>
      <c r="BE6" s="233">
        <v>126146.09899999999</v>
      </c>
      <c r="BF6" s="233">
        <v>125502.29</v>
      </c>
      <c r="BG6" s="233">
        <v>124947</v>
      </c>
    </row>
    <row r="7" spans="1:62" ht="106.5" customHeight="1">
      <c r="V7" s="1973" t="str">
        <f>'9.GHG-capita'!R12</f>
        <v>※出典：
・1990, 1995, 2000, 2005, 2010, 2015, 2020は総務省統計局「国勢調査」（10/1時点人口）。
・それ以外は総務省統計局「人口推計」（10/1時点人口）。</v>
      </c>
      <c r="W7" s="1971"/>
      <c r="Y7" s="1971" t="str">
        <f>'9.GHG-capita'!W12</f>
        <v>*Reference: 
・1990, 1995, 2000, 2005, 2010, 2015, 2020: Statistics Bureau of Japan, "Population Census" (on 1st Oct.)
・Other year: Statistics Bureau of Japan, "Population Estimates" (on 1st Oct.)</v>
      </c>
      <c r="Z7" s="1971"/>
      <c r="AY7" s="222"/>
      <c r="AZ7" s="222"/>
      <c r="BC7" s="222"/>
      <c r="BD7" s="222"/>
    </row>
    <row r="8" spans="1:62" ht="14.25" customHeight="1">
      <c r="V8" s="1305"/>
      <c r="W8" s="1305"/>
      <c r="Y8" s="1305"/>
      <c r="Z8" s="1305"/>
      <c r="AY8" s="222"/>
      <c r="AZ8" s="222"/>
      <c r="BC8" s="222"/>
      <c r="BD8" s="222"/>
      <c r="BJ8" s="222" t="s">
        <v>17</v>
      </c>
    </row>
    <row r="9" spans="1:62" ht="14.25" customHeight="1">
      <c r="V9" s="1305"/>
      <c r="W9" s="1305"/>
      <c r="Y9" s="1305"/>
      <c r="Z9" s="1305"/>
      <c r="AY9" s="222"/>
      <c r="AZ9" s="222"/>
      <c r="BC9" s="222"/>
      <c r="BD9" s="222"/>
    </row>
    <row r="10" spans="1:62" ht="16.8" thickBot="1">
      <c r="V10" s="222" t="s">
        <v>657</v>
      </c>
      <c r="Y10" s="234" t="s">
        <v>658</v>
      </c>
      <c r="Z10" s="234"/>
      <c r="AY10" s="222"/>
      <c r="AZ10" s="222"/>
      <c r="BC10" s="222"/>
      <c r="BD10" s="222"/>
    </row>
    <row r="11" spans="1:62" ht="14.4" thickBot="1">
      <c r="V11" s="1687" t="s">
        <v>141</v>
      </c>
      <c r="W11" s="1688"/>
      <c r="Y11" s="1687" t="s">
        <v>338</v>
      </c>
      <c r="Z11" s="1688"/>
      <c r="AA11" s="1701">
        <v>1990</v>
      </c>
      <c r="AB11" s="1702">
        <v>1991</v>
      </c>
      <c r="AC11" s="1702">
        <v>1992</v>
      </c>
      <c r="AD11" s="1702">
        <v>1993</v>
      </c>
      <c r="AE11" s="1702">
        <v>1994</v>
      </c>
      <c r="AF11" s="1702">
        <v>1995</v>
      </c>
      <c r="AG11" s="1702">
        <v>1996</v>
      </c>
      <c r="AH11" s="1702">
        <v>1997</v>
      </c>
      <c r="AI11" s="1702">
        <v>1998</v>
      </c>
      <c r="AJ11" s="1702">
        <v>1999</v>
      </c>
      <c r="AK11" s="1702">
        <v>2000</v>
      </c>
      <c r="AL11" s="1702">
        <v>2001</v>
      </c>
      <c r="AM11" s="1702">
        <v>2002</v>
      </c>
      <c r="AN11" s="1702">
        <v>2003</v>
      </c>
      <c r="AO11" s="1702">
        <v>2004</v>
      </c>
      <c r="AP11" s="1702">
        <v>2005</v>
      </c>
      <c r="AQ11" s="1702">
        <f t="shared" ref="AQ11:AW11" si="2">AP11+1</f>
        <v>2006</v>
      </c>
      <c r="AR11" s="1702">
        <f t="shared" si="2"/>
        <v>2007</v>
      </c>
      <c r="AS11" s="1702">
        <f t="shared" si="2"/>
        <v>2008</v>
      </c>
      <c r="AT11" s="1702">
        <f t="shared" si="2"/>
        <v>2009</v>
      </c>
      <c r="AU11" s="1702">
        <f t="shared" si="2"/>
        <v>2010</v>
      </c>
      <c r="AV11" s="1702">
        <f t="shared" si="2"/>
        <v>2011</v>
      </c>
      <c r="AW11" s="1702">
        <f t="shared" si="2"/>
        <v>2012</v>
      </c>
      <c r="AX11" s="1702">
        <f t="shared" ref="AX11:BG11" si="3">AW11+1</f>
        <v>2013</v>
      </c>
      <c r="AY11" s="1702">
        <f t="shared" si="3"/>
        <v>2014</v>
      </c>
      <c r="AZ11" s="1702">
        <f t="shared" si="3"/>
        <v>2015</v>
      </c>
      <c r="BA11" s="1702">
        <f t="shared" si="3"/>
        <v>2016</v>
      </c>
      <c r="BB11" s="1702">
        <f t="shared" si="3"/>
        <v>2017</v>
      </c>
      <c r="BC11" s="1702">
        <f t="shared" si="3"/>
        <v>2018</v>
      </c>
      <c r="BD11" s="1702">
        <f t="shared" si="3"/>
        <v>2019</v>
      </c>
      <c r="BE11" s="1702">
        <f t="shared" si="3"/>
        <v>2020</v>
      </c>
      <c r="BF11" s="1702">
        <f t="shared" si="3"/>
        <v>2021</v>
      </c>
      <c r="BG11" s="1703">
        <f t="shared" si="3"/>
        <v>2022</v>
      </c>
    </row>
    <row r="12" spans="1:62" s="230" customFormat="1" ht="15" customHeight="1">
      <c r="A12" s="227"/>
      <c r="B12" s="227"/>
      <c r="C12" s="227"/>
      <c r="D12" s="227"/>
      <c r="E12" s="227"/>
      <c r="F12" s="227"/>
      <c r="G12" s="227"/>
      <c r="H12" s="227"/>
      <c r="I12" s="227"/>
      <c r="J12" s="227"/>
      <c r="K12" s="227"/>
      <c r="L12" s="227"/>
      <c r="M12" s="227"/>
      <c r="N12" s="227"/>
      <c r="O12" s="227"/>
      <c r="P12" s="227"/>
      <c r="Q12" s="227"/>
      <c r="R12" s="227"/>
      <c r="S12" s="227"/>
      <c r="T12" s="227"/>
      <c r="U12" s="227"/>
      <c r="V12" s="1674" t="s">
        <v>143</v>
      </c>
      <c r="W12" s="1734"/>
      <c r="Y12" s="1680" t="s">
        <v>4</v>
      </c>
      <c r="Z12" s="1735"/>
      <c r="AA12" s="1698">
        <v>1530.1757419177297</v>
      </c>
      <c r="AB12" s="1699">
        <v>1548.2383561241147</v>
      </c>
      <c r="AC12" s="1699">
        <v>1659.6828335956302</v>
      </c>
      <c r="AD12" s="1699">
        <v>1691.1770000330357</v>
      </c>
      <c r="AE12" s="1699">
        <v>1814.7416916690236</v>
      </c>
      <c r="AF12" s="1699">
        <v>1834.7629270758625</v>
      </c>
      <c r="AG12" s="1699">
        <v>1894.8320632864577</v>
      </c>
      <c r="AH12" s="1699">
        <v>1804.7622919995865</v>
      </c>
      <c r="AI12" s="1699">
        <v>1822.2008681772199</v>
      </c>
      <c r="AJ12" s="1699">
        <v>1908.7631873542662</v>
      </c>
      <c r="AK12" s="1699">
        <v>1950.2778168950279</v>
      </c>
      <c r="AL12" s="1699">
        <v>1920.5032296276729</v>
      </c>
      <c r="AM12" s="1699">
        <v>2007.2988615938773</v>
      </c>
      <c r="AN12" s="1699">
        <v>2030.703238103117</v>
      </c>
      <c r="AO12" s="1699">
        <v>2014.0165702016557</v>
      </c>
      <c r="AP12" s="1699">
        <v>2021.0920770183022</v>
      </c>
      <c r="AQ12" s="1699">
        <v>1930.1855581363902</v>
      </c>
      <c r="AR12" s="1699">
        <v>2010.6513893895503</v>
      </c>
      <c r="AS12" s="1699">
        <v>1974.576814454445</v>
      </c>
      <c r="AT12" s="1699">
        <v>1898.4870083015642</v>
      </c>
      <c r="AU12" s="1699">
        <v>2021.535727620899</v>
      </c>
      <c r="AV12" s="1699">
        <v>2115.8699383588978</v>
      </c>
      <c r="AW12" s="1699">
        <v>2299.807762388994</v>
      </c>
      <c r="AX12" s="1699">
        <v>2281.4579796598346</v>
      </c>
      <c r="AY12" s="1699">
        <v>2151.9448380596955</v>
      </c>
      <c r="AZ12" s="1699">
        <v>2061.3828473797707</v>
      </c>
      <c r="BA12" s="1699">
        <v>1992.6828156518675</v>
      </c>
      <c r="BB12" s="1699">
        <v>2039.3360505991036</v>
      </c>
      <c r="BC12" s="1699">
        <v>1863.8311157882313</v>
      </c>
      <c r="BD12" s="1699">
        <v>1842.1007283218723</v>
      </c>
      <c r="BE12" s="1699">
        <v>1857.984211743599</v>
      </c>
      <c r="BF12" s="1699">
        <v>1812.5011101304999</v>
      </c>
      <c r="BG12" s="1700">
        <v>1838.3067368025256</v>
      </c>
    </row>
    <row r="13" spans="1:62" s="230" customFormat="1" ht="15" customHeight="1">
      <c r="A13" s="227"/>
      <c r="B13" s="227"/>
      <c r="C13" s="227"/>
      <c r="D13" s="227"/>
      <c r="E13" s="227"/>
      <c r="F13" s="227"/>
      <c r="G13" s="227"/>
      <c r="H13" s="227"/>
      <c r="I13" s="227"/>
      <c r="J13" s="227"/>
      <c r="K13" s="227"/>
      <c r="L13" s="227"/>
      <c r="M13" s="227"/>
      <c r="N13" s="227"/>
      <c r="O13" s="227"/>
      <c r="P13" s="227"/>
      <c r="Q13" s="227"/>
      <c r="R13" s="227"/>
      <c r="S13" s="227"/>
      <c r="T13" s="227"/>
      <c r="U13" s="227"/>
      <c r="V13" s="1674"/>
      <c r="W13" s="1675" t="s">
        <v>144</v>
      </c>
      <c r="Y13" s="1680"/>
      <c r="Z13" s="1731" t="s">
        <v>324</v>
      </c>
      <c r="AA13" s="1691">
        <v>2.5094841602840035</v>
      </c>
      <c r="AB13" s="241">
        <v>2.2192863354646981</v>
      </c>
      <c r="AC13" s="241">
        <v>2.961854138992666</v>
      </c>
      <c r="AD13" s="241">
        <v>2.4606126931457561</v>
      </c>
      <c r="AE13" s="241">
        <v>1.7966329280478188</v>
      </c>
      <c r="AF13" s="241">
        <v>1.4040763602188022</v>
      </c>
      <c r="AG13" s="241">
        <v>2.0215125336654509</v>
      </c>
      <c r="AH13" s="241">
        <v>1.6489152051259979</v>
      </c>
      <c r="AI13" s="241">
        <v>1.0575174794409079</v>
      </c>
      <c r="AJ13" s="241">
        <v>0</v>
      </c>
      <c r="AK13" s="241">
        <v>0</v>
      </c>
      <c r="AL13" s="241">
        <v>0</v>
      </c>
      <c r="AM13" s="241">
        <v>0</v>
      </c>
      <c r="AN13" s="241">
        <v>0</v>
      </c>
      <c r="AO13" s="241">
        <v>0</v>
      </c>
      <c r="AP13" s="241">
        <v>0</v>
      </c>
      <c r="AQ13" s="241">
        <v>0</v>
      </c>
      <c r="AR13" s="241">
        <v>0</v>
      </c>
      <c r="AS13" s="241">
        <v>0</v>
      </c>
      <c r="AT13" s="241">
        <v>0</v>
      </c>
      <c r="AU13" s="241">
        <v>0</v>
      </c>
      <c r="AV13" s="241">
        <v>0</v>
      </c>
      <c r="AW13" s="241">
        <v>0</v>
      </c>
      <c r="AX13" s="241">
        <v>0</v>
      </c>
      <c r="AY13" s="241">
        <v>0</v>
      </c>
      <c r="AZ13" s="241">
        <v>0</v>
      </c>
      <c r="BA13" s="241">
        <v>0</v>
      </c>
      <c r="BB13" s="241">
        <v>0</v>
      </c>
      <c r="BC13" s="241">
        <v>0</v>
      </c>
      <c r="BD13" s="241">
        <v>0</v>
      </c>
      <c r="BE13" s="241">
        <v>0</v>
      </c>
      <c r="BF13" s="241">
        <v>0</v>
      </c>
      <c r="BG13" s="1692">
        <v>0</v>
      </c>
    </row>
    <row r="14" spans="1:62" s="230" customFormat="1" ht="15" customHeight="1">
      <c r="A14" s="227"/>
      <c r="B14" s="227"/>
      <c r="C14" s="227"/>
      <c r="D14" s="227"/>
      <c r="E14" s="227"/>
      <c r="F14" s="227"/>
      <c r="G14" s="227"/>
      <c r="H14" s="227"/>
      <c r="I14" s="227"/>
      <c r="J14" s="227"/>
      <c r="K14" s="227"/>
      <c r="L14" s="227"/>
      <c r="M14" s="227"/>
      <c r="N14" s="227"/>
      <c r="O14" s="227"/>
      <c r="P14" s="227"/>
      <c r="Q14" s="227"/>
      <c r="R14" s="227"/>
      <c r="S14" s="227"/>
      <c r="T14" s="227"/>
      <c r="U14" s="227"/>
      <c r="V14" s="1674"/>
      <c r="W14" s="1676" t="s">
        <v>145</v>
      </c>
      <c r="Y14" s="1680"/>
      <c r="Z14" s="1732" t="s">
        <v>325</v>
      </c>
      <c r="AA14" s="1693">
        <v>213.90546890194696</v>
      </c>
      <c r="AB14" s="244">
        <v>211.4550009650176</v>
      </c>
      <c r="AC14" s="244">
        <v>225.4565849547505</v>
      </c>
      <c r="AD14" s="244">
        <v>237.2020661806576</v>
      </c>
      <c r="AE14" s="244">
        <v>230.66222307171611</v>
      </c>
      <c r="AF14" s="244">
        <v>245.14782844456656</v>
      </c>
      <c r="AG14" s="244">
        <v>258.46135332829078</v>
      </c>
      <c r="AH14" s="244">
        <v>240.06679924095889</v>
      </c>
      <c r="AI14" s="244">
        <v>236.73283509686723</v>
      </c>
      <c r="AJ14" s="244">
        <v>246.71363075560404</v>
      </c>
      <c r="AK14" s="244">
        <v>270.84265536795419</v>
      </c>
      <c r="AL14" s="244">
        <v>248.54989743783548</v>
      </c>
      <c r="AM14" s="244">
        <v>264.24241958057996</v>
      </c>
      <c r="AN14" s="244">
        <v>230.6546567362779</v>
      </c>
      <c r="AO14" s="244">
        <v>245.95044843496601</v>
      </c>
      <c r="AP14" s="244">
        <v>260.39971589075589</v>
      </c>
      <c r="AQ14" s="244">
        <v>230.99876535670089</v>
      </c>
      <c r="AR14" s="244">
        <v>221.70930956999027</v>
      </c>
      <c r="AS14" s="244">
        <v>203.52272396245164</v>
      </c>
      <c r="AT14" s="244">
        <v>203.84966453437636</v>
      </c>
      <c r="AU14" s="244">
        <v>218.02397235294737</v>
      </c>
      <c r="AV14" s="244">
        <v>214.52587293556408</v>
      </c>
      <c r="AW14" s="244">
        <v>209.72500283531394</v>
      </c>
      <c r="AX14" s="244">
        <v>198.47648484306418</v>
      </c>
      <c r="AY14" s="244">
        <v>186.82840593917157</v>
      </c>
      <c r="AZ14" s="244">
        <v>175.50395980580154</v>
      </c>
      <c r="BA14" s="244">
        <v>179.88606891396307</v>
      </c>
      <c r="BB14" s="244">
        <v>193.53189665198872</v>
      </c>
      <c r="BC14" s="244">
        <v>160.0682757487757</v>
      </c>
      <c r="BD14" s="244">
        <v>159.49833430984449</v>
      </c>
      <c r="BE14" s="244">
        <v>167.85042865770365</v>
      </c>
      <c r="BF14" s="244">
        <v>144.93560969004781</v>
      </c>
      <c r="BG14" s="1694">
        <v>144.12834019134701</v>
      </c>
    </row>
    <row r="15" spans="1:62" s="230" customFormat="1" ht="15" customHeight="1">
      <c r="A15" s="227"/>
      <c r="B15" s="227"/>
      <c r="C15" s="227"/>
      <c r="D15" s="227"/>
      <c r="E15" s="227"/>
      <c r="F15" s="227"/>
      <c r="G15" s="227"/>
      <c r="H15" s="227"/>
      <c r="I15" s="227"/>
      <c r="J15" s="227"/>
      <c r="K15" s="227"/>
      <c r="L15" s="227"/>
      <c r="M15" s="227"/>
      <c r="N15" s="227"/>
      <c r="O15" s="227"/>
      <c r="P15" s="227"/>
      <c r="Q15" s="227"/>
      <c r="R15" s="227"/>
      <c r="S15" s="227"/>
      <c r="T15" s="227"/>
      <c r="U15" s="227"/>
      <c r="V15" s="1674"/>
      <c r="W15" s="1676" t="s">
        <v>3</v>
      </c>
      <c r="Y15" s="1680"/>
      <c r="Z15" s="1732" t="s">
        <v>3</v>
      </c>
      <c r="AA15" s="1693">
        <v>106.37036993466666</v>
      </c>
      <c r="AB15" s="244">
        <v>109.30570706871087</v>
      </c>
      <c r="AC15" s="244">
        <v>110.60489173748417</v>
      </c>
      <c r="AD15" s="244">
        <v>116.8857781200735</v>
      </c>
      <c r="AE15" s="244">
        <v>119.60632862087226</v>
      </c>
      <c r="AF15" s="244">
        <v>121.92002304213867</v>
      </c>
      <c r="AG15" s="244">
        <v>124.07519541367461</v>
      </c>
      <c r="AH15" s="244">
        <v>119.61332689136566</v>
      </c>
      <c r="AI15" s="244">
        <v>123.94840283298296</v>
      </c>
      <c r="AJ15" s="244">
        <v>124.46348376832921</v>
      </c>
      <c r="AK15" s="244">
        <v>124.92935300550182</v>
      </c>
      <c r="AL15" s="244">
        <v>119.90509207802231</v>
      </c>
      <c r="AM15" s="244">
        <v>120.35777945448145</v>
      </c>
      <c r="AN15" s="244">
        <v>126.26858112909314</v>
      </c>
      <c r="AO15" s="244">
        <v>116.24626011963173</v>
      </c>
      <c r="AP15" s="244">
        <v>112.93544526455614</v>
      </c>
      <c r="AQ15" s="244">
        <v>112.32779281729565</v>
      </c>
      <c r="AR15" s="244">
        <v>114.16883728616278</v>
      </c>
      <c r="AS15" s="244">
        <v>107.55242751323536</v>
      </c>
      <c r="AT15" s="244">
        <v>105.08940197928956</v>
      </c>
      <c r="AU15" s="244">
        <v>110.83354043396102</v>
      </c>
      <c r="AV15" s="244">
        <v>101.9164892093209</v>
      </c>
      <c r="AW15" s="244">
        <v>108.00184372896963</v>
      </c>
      <c r="AX15" s="244">
        <v>105.66157046104871</v>
      </c>
      <c r="AY15" s="244">
        <v>99.316716538921398</v>
      </c>
      <c r="AZ15" s="244">
        <v>97.397555005295928</v>
      </c>
      <c r="BA15" s="244">
        <v>92.300979947910747</v>
      </c>
      <c r="BB15" s="244">
        <v>98.622905873784987</v>
      </c>
      <c r="BC15" s="244">
        <v>88.565394441258746</v>
      </c>
      <c r="BD15" s="244">
        <v>96.883741578963694</v>
      </c>
      <c r="BE15" s="244">
        <v>97.755923316649771</v>
      </c>
      <c r="BF15" s="244">
        <v>90.031792679663454</v>
      </c>
      <c r="BG15" s="1694">
        <v>86.2952700803379</v>
      </c>
    </row>
    <row r="16" spans="1:62" s="230" customFormat="1" ht="15" customHeight="1">
      <c r="A16" s="227"/>
      <c r="B16" s="227"/>
      <c r="C16" s="227"/>
      <c r="D16" s="227"/>
      <c r="E16" s="227"/>
      <c r="F16" s="227"/>
      <c r="G16" s="227"/>
      <c r="H16" s="227"/>
      <c r="I16" s="227"/>
      <c r="J16" s="227"/>
      <c r="K16" s="227"/>
      <c r="L16" s="227"/>
      <c r="M16" s="227"/>
      <c r="N16" s="227"/>
      <c r="O16" s="227"/>
      <c r="P16" s="227"/>
      <c r="Q16" s="227"/>
      <c r="R16" s="227"/>
      <c r="S16" s="227"/>
      <c r="T16" s="227"/>
      <c r="U16" s="227"/>
      <c r="V16" s="1674"/>
      <c r="W16" s="1677" t="s">
        <v>146</v>
      </c>
      <c r="Y16" s="1680"/>
      <c r="Z16" s="1733" t="s">
        <v>407</v>
      </c>
      <c r="AA16" s="1693">
        <v>147.78094949102078</v>
      </c>
      <c r="AB16" s="244">
        <v>154.86734289713604</v>
      </c>
      <c r="AC16" s="244">
        <v>160.45127565920251</v>
      </c>
      <c r="AD16" s="244">
        <v>168.85814255947261</v>
      </c>
      <c r="AE16" s="244">
        <v>157.52179755609498</v>
      </c>
      <c r="AF16" s="244">
        <v>168.89549857420857</v>
      </c>
      <c r="AG16" s="244">
        <v>170.66935160567974</v>
      </c>
      <c r="AH16" s="244">
        <v>167.61667805016432</v>
      </c>
      <c r="AI16" s="244">
        <v>166.24581241811379</v>
      </c>
      <c r="AJ16" s="244">
        <v>170.31226110943575</v>
      </c>
      <c r="AK16" s="244">
        <v>173.27012646307304</v>
      </c>
      <c r="AL16" s="244">
        <v>169.99371872857063</v>
      </c>
      <c r="AM16" s="244">
        <v>174.95060019024208</v>
      </c>
      <c r="AN16" s="244">
        <v>174.9330916059306</v>
      </c>
      <c r="AO16" s="244">
        <v>169.98895848506891</v>
      </c>
      <c r="AP16" s="244">
        <v>177.62813599330488</v>
      </c>
      <c r="AQ16" s="244">
        <v>173.6597848520795</v>
      </c>
      <c r="AR16" s="244">
        <v>174.95813774733119</v>
      </c>
      <c r="AS16" s="244">
        <v>170.67223705090399</v>
      </c>
      <c r="AT16" s="244">
        <v>170.24502184549954</v>
      </c>
      <c r="AU16" s="244">
        <v>172.61265592525723</v>
      </c>
      <c r="AV16" s="244">
        <v>172.79222784710976</v>
      </c>
      <c r="AW16" s="244">
        <v>173.10420664859109</v>
      </c>
      <c r="AX16" s="244">
        <v>169.27403043793922</v>
      </c>
      <c r="AY16" s="244">
        <v>169.80469668119221</v>
      </c>
      <c r="AZ16" s="244">
        <v>162.92696123314124</v>
      </c>
      <c r="BA16" s="244">
        <v>166.34304952509063</v>
      </c>
      <c r="BB16" s="244">
        <v>174.75675488123167</v>
      </c>
      <c r="BC16" s="244">
        <v>162.85916266789522</v>
      </c>
      <c r="BD16" s="244">
        <v>165.25850575578522</v>
      </c>
      <c r="BE16" s="244">
        <v>176.79358801332762</v>
      </c>
      <c r="BF16" s="244">
        <v>175.96952252403784</v>
      </c>
      <c r="BG16" s="1694">
        <v>166.90988608104993</v>
      </c>
    </row>
    <row r="17" spans="1:59" s="230" customFormat="1" ht="15" customHeight="1">
      <c r="A17" s="227"/>
      <c r="B17" s="227"/>
      <c r="C17" s="227"/>
      <c r="D17" s="227"/>
      <c r="E17" s="227"/>
      <c r="F17" s="227"/>
      <c r="G17" s="227"/>
      <c r="H17" s="227"/>
      <c r="I17" s="227"/>
      <c r="J17" s="227"/>
      <c r="K17" s="227"/>
      <c r="L17" s="227"/>
      <c r="M17" s="227"/>
      <c r="N17" s="227"/>
      <c r="O17" s="227"/>
      <c r="P17" s="227"/>
      <c r="Q17" s="227"/>
      <c r="R17" s="227"/>
      <c r="S17" s="227"/>
      <c r="T17" s="227"/>
      <c r="U17" s="227"/>
      <c r="V17" s="1674"/>
      <c r="W17" s="1676" t="s">
        <v>147</v>
      </c>
      <c r="Y17" s="1680"/>
      <c r="Z17" s="1732" t="s">
        <v>326</v>
      </c>
      <c r="AA17" s="1693">
        <v>549.10250821460443</v>
      </c>
      <c r="AB17" s="244">
        <v>556.30405993530997</v>
      </c>
      <c r="AC17" s="244">
        <v>580.43553136120158</v>
      </c>
      <c r="AD17" s="244">
        <v>552.12310943384671</v>
      </c>
      <c r="AE17" s="244">
        <v>630.71990513059018</v>
      </c>
      <c r="AF17" s="244">
        <v>617.96980090118802</v>
      </c>
      <c r="AG17" s="244">
        <v>617.15769236140773</v>
      </c>
      <c r="AH17" s="244">
        <v>605.16583347220092</v>
      </c>
      <c r="AI17" s="244">
        <v>590.23644282322323</v>
      </c>
      <c r="AJ17" s="244">
        <v>631.94797676605856</v>
      </c>
      <c r="AK17" s="244">
        <v>627.52303842171682</v>
      </c>
      <c r="AL17" s="244">
        <v>635.95576205911129</v>
      </c>
      <c r="AM17" s="244">
        <v>689.36108153039618</v>
      </c>
      <c r="AN17" s="244">
        <v>728.1656588320825</v>
      </c>
      <c r="AO17" s="244">
        <v>730.54758672947264</v>
      </c>
      <c r="AP17" s="244">
        <v>742.7665791203658</v>
      </c>
      <c r="AQ17" s="244">
        <v>711.12573921845751</v>
      </c>
      <c r="AR17" s="244">
        <v>807.95227644790759</v>
      </c>
      <c r="AS17" s="244">
        <v>795.98453225052901</v>
      </c>
      <c r="AT17" s="244">
        <v>766.44208040307694</v>
      </c>
      <c r="AU17" s="244">
        <v>872.49095029261366</v>
      </c>
      <c r="AV17" s="244">
        <v>983.65773532838932</v>
      </c>
      <c r="AW17" s="244">
        <v>1139.3141832535171</v>
      </c>
      <c r="AX17" s="244">
        <v>1170.172059941307</v>
      </c>
      <c r="AY17" s="244">
        <v>1097.8291516381535</v>
      </c>
      <c r="AZ17" s="244">
        <v>1031.4492166948432</v>
      </c>
      <c r="BA17" s="244">
        <v>982.89570280710348</v>
      </c>
      <c r="BB17" s="244">
        <v>987.80940268215591</v>
      </c>
      <c r="BC17" s="244">
        <v>852.2635530576174</v>
      </c>
      <c r="BD17" s="244">
        <v>820.67790765714608</v>
      </c>
      <c r="BE17" s="244">
        <v>888.18769912883681</v>
      </c>
      <c r="BF17" s="244">
        <v>865.76070648077291</v>
      </c>
      <c r="BG17" s="1694">
        <v>867.6058638243976</v>
      </c>
    </row>
    <row r="18" spans="1:59" s="230" customFormat="1" ht="15" customHeight="1">
      <c r="A18" s="227"/>
      <c r="B18" s="227"/>
      <c r="C18" s="227"/>
      <c r="D18" s="227"/>
      <c r="E18" s="227"/>
      <c r="F18" s="227"/>
      <c r="G18" s="227"/>
      <c r="H18" s="227"/>
      <c r="I18" s="227"/>
      <c r="J18" s="227"/>
      <c r="K18" s="227"/>
      <c r="L18" s="227"/>
      <c r="M18" s="227"/>
      <c r="N18" s="227"/>
      <c r="O18" s="227"/>
      <c r="P18" s="227"/>
      <c r="Q18" s="227"/>
      <c r="R18" s="227"/>
      <c r="S18" s="227"/>
      <c r="T18" s="227"/>
      <c r="U18" s="227"/>
      <c r="V18" s="1674"/>
      <c r="W18" s="1676" t="s">
        <v>148</v>
      </c>
      <c r="Y18" s="1680"/>
      <c r="Z18" s="1732" t="s">
        <v>327</v>
      </c>
      <c r="AA18" s="1691">
        <v>0.88555979639049542</v>
      </c>
      <c r="AB18" s="241">
        <v>0.79256513609888923</v>
      </c>
      <c r="AC18" s="241">
        <v>0.81224656370977011</v>
      </c>
      <c r="AD18" s="241">
        <v>0.77297965396919588</v>
      </c>
      <c r="AE18" s="241">
        <v>0.72707420661173927</v>
      </c>
      <c r="AF18" s="241">
        <v>0.69571949607838468</v>
      </c>
      <c r="AG18" s="241">
        <v>0.66424233630422191</v>
      </c>
      <c r="AH18" s="241">
        <v>0.6111619738744497</v>
      </c>
      <c r="AI18" s="241">
        <v>0.59454468919193404</v>
      </c>
      <c r="AJ18" s="241">
        <v>0.60792997057459397</v>
      </c>
      <c r="AK18" s="241">
        <v>0.59067798650982317</v>
      </c>
      <c r="AL18" s="241">
        <v>0.55443221389665953</v>
      </c>
      <c r="AM18" s="241">
        <v>0.57888545276975067</v>
      </c>
      <c r="AN18" s="241">
        <v>0.58954307701373632</v>
      </c>
      <c r="AO18" s="241">
        <v>0.56991012366949956</v>
      </c>
      <c r="AP18" s="241">
        <v>0.61216367664685267</v>
      </c>
      <c r="AQ18" s="241">
        <v>0.57909312121973</v>
      </c>
      <c r="AR18" s="241">
        <v>0.62108511247798193</v>
      </c>
      <c r="AS18" s="241">
        <v>0.59563949321843501</v>
      </c>
      <c r="AT18" s="241">
        <v>0.56287231423692319</v>
      </c>
      <c r="AU18" s="241">
        <v>0.56260407163598503</v>
      </c>
      <c r="AV18" s="241">
        <v>0.58008760443722318</v>
      </c>
      <c r="AW18" s="241">
        <v>0.58064436088073967</v>
      </c>
      <c r="AX18" s="241">
        <v>0.56623372891462886</v>
      </c>
      <c r="AY18" s="241">
        <v>0.52541635234157591</v>
      </c>
      <c r="AZ18" s="241">
        <v>0.50362216931899129</v>
      </c>
      <c r="BA18" s="241">
        <v>0.59313743130468322</v>
      </c>
      <c r="BB18" s="241">
        <v>0.59683950452622625</v>
      </c>
      <c r="BC18" s="241">
        <v>0.56116698362453077</v>
      </c>
      <c r="BD18" s="241">
        <v>0.52475282072474316</v>
      </c>
      <c r="BE18" s="241">
        <v>0.54039420513105985</v>
      </c>
      <c r="BF18" s="241">
        <v>0.52155124773969552</v>
      </c>
      <c r="BG18" s="1692">
        <v>0.49302707289029751</v>
      </c>
    </row>
    <row r="19" spans="1:59" s="230" customFormat="1" ht="15" customHeight="1">
      <c r="A19" s="227"/>
      <c r="B19" s="227"/>
      <c r="C19" s="227"/>
      <c r="D19" s="227"/>
      <c r="E19" s="227"/>
      <c r="F19" s="227"/>
      <c r="G19" s="227"/>
      <c r="H19" s="227"/>
      <c r="I19" s="227"/>
      <c r="J19" s="227"/>
      <c r="K19" s="227"/>
      <c r="L19" s="227"/>
      <c r="M19" s="227"/>
      <c r="N19" s="227"/>
      <c r="O19" s="227"/>
      <c r="P19" s="227"/>
      <c r="Q19" s="227"/>
      <c r="R19" s="227"/>
      <c r="S19" s="227"/>
      <c r="T19" s="227"/>
      <c r="U19" s="227"/>
      <c r="V19" s="1674"/>
      <c r="W19" s="1676" t="s">
        <v>149</v>
      </c>
      <c r="Y19" s="1680"/>
      <c r="Z19" s="1732" t="s">
        <v>328</v>
      </c>
      <c r="AA19" s="1693">
        <v>345.09160046062874</v>
      </c>
      <c r="AB19" s="244">
        <v>337.44510033761446</v>
      </c>
      <c r="AC19" s="244">
        <v>383.76790688146303</v>
      </c>
      <c r="AD19" s="244">
        <v>403.81269436875237</v>
      </c>
      <c r="AE19" s="244">
        <v>437.68022069996454</v>
      </c>
      <c r="AF19" s="244">
        <v>435.33636572709298</v>
      </c>
      <c r="AG19" s="244">
        <v>469.18766779325648</v>
      </c>
      <c r="AH19" s="244">
        <v>431.55344286207998</v>
      </c>
      <c r="AI19" s="244">
        <v>464.89134963129555</v>
      </c>
      <c r="AJ19" s="244">
        <v>495.40153284103184</v>
      </c>
      <c r="AK19" s="244">
        <v>518.65113612078369</v>
      </c>
      <c r="AL19" s="244">
        <v>517.23702729080742</v>
      </c>
      <c r="AM19" s="244">
        <v>535.36514974049805</v>
      </c>
      <c r="AN19" s="244">
        <v>553.15752664262186</v>
      </c>
      <c r="AO19" s="244">
        <v>546.90204780381202</v>
      </c>
      <c r="AP19" s="244">
        <v>540.69162234109524</v>
      </c>
      <c r="AQ19" s="244">
        <v>536.40272208660542</v>
      </c>
      <c r="AR19" s="244">
        <v>533.16188414351541</v>
      </c>
      <c r="AS19" s="244">
        <v>541.21754918745205</v>
      </c>
      <c r="AT19" s="244">
        <v>517.04712986387847</v>
      </c>
      <c r="AU19" s="244">
        <v>516.11597590582255</v>
      </c>
      <c r="AV19" s="244">
        <v>502.0951978234412</v>
      </c>
      <c r="AW19" s="244">
        <v>516.28200831941444</v>
      </c>
      <c r="AX19" s="244">
        <v>497.01482246717427</v>
      </c>
      <c r="AY19" s="244">
        <v>466.82997206992854</v>
      </c>
      <c r="AZ19" s="244">
        <v>468.05720495193037</v>
      </c>
      <c r="BA19" s="244">
        <v>448.38411786114449</v>
      </c>
      <c r="BB19" s="244">
        <v>457.09510075995632</v>
      </c>
      <c r="BC19" s="244">
        <v>467.9246085501731</v>
      </c>
      <c r="BD19" s="244">
        <v>465.3756141914933</v>
      </c>
      <c r="BE19" s="244">
        <v>400.60380597059742</v>
      </c>
      <c r="BF19" s="244">
        <v>411.38951901313436</v>
      </c>
      <c r="BG19" s="1694">
        <v>442.21230368046611</v>
      </c>
    </row>
    <row r="20" spans="1:59" s="230" customFormat="1" ht="15" customHeight="1">
      <c r="A20" s="227"/>
      <c r="B20" s="227"/>
      <c r="C20" s="227"/>
      <c r="D20" s="227"/>
      <c r="E20" s="227"/>
      <c r="F20" s="227"/>
      <c r="G20" s="227"/>
      <c r="H20" s="227"/>
      <c r="I20" s="227"/>
      <c r="J20" s="227"/>
      <c r="K20" s="227"/>
      <c r="L20" s="227"/>
      <c r="M20" s="227"/>
      <c r="N20" s="227"/>
      <c r="O20" s="227"/>
      <c r="P20" s="227"/>
      <c r="Q20" s="227"/>
      <c r="R20" s="227"/>
      <c r="S20" s="227"/>
      <c r="T20" s="227"/>
      <c r="U20" s="227"/>
      <c r="V20" s="1674"/>
      <c r="W20" s="1676" t="s">
        <v>150</v>
      </c>
      <c r="Y20" s="1680"/>
      <c r="Z20" s="1732" t="s">
        <v>329</v>
      </c>
      <c r="AA20" s="1693">
        <v>55.389357051262991</v>
      </c>
      <c r="AB20" s="244">
        <v>60.259978693299615</v>
      </c>
      <c r="AC20" s="244">
        <v>73.92224062673175</v>
      </c>
      <c r="AD20" s="244">
        <v>85.624690196150254</v>
      </c>
      <c r="AE20" s="244">
        <v>101.27126298254655</v>
      </c>
      <c r="AF20" s="244">
        <v>104.65640746577749</v>
      </c>
      <c r="AG20" s="244">
        <v>113.5149072835234</v>
      </c>
      <c r="AH20" s="244">
        <v>100.527194043229</v>
      </c>
      <c r="AI20" s="244">
        <v>102.18863700515477</v>
      </c>
      <c r="AJ20" s="244">
        <v>101.34516177091936</v>
      </c>
      <c r="AK20" s="244">
        <v>93.657948654855858</v>
      </c>
      <c r="AL20" s="244">
        <v>87.202975964145764</v>
      </c>
      <c r="AM20" s="244">
        <v>78.164119808301649</v>
      </c>
      <c r="AN20" s="244">
        <v>70.964552514843504</v>
      </c>
      <c r="AO20" s="244">
        <v>65.215970408264312</v>
      </c>
      <c r="AP20" s="244">
        <v>56.226499436490272</v>
      </c>
      <c r="AQ20" s="244">
        <v>45.028079189423657</v>
      </c>
      <c r="AR20" s="244">
        <v>37.598780268433394</v>
      </c>
      <c r="AS20" s="244">
        <v>31.727142153172451</v>
      </c>
      <c r="AT20" s="244">
        <v>24.625844576003615</v>
      </c>
      <c r="AU20" s="244">
        <v>22.674654266510231</v>
      </c>
      <c r="AV20" s="244">
        <v>21.509203602108727</v>
      </c>
      <c r="AW20" s="244">
        <v>20.210753180078093</v>
      </c>
      <c r="AX20" s="244">
        <v>20.36256334697584</v>
      </c>
      <c r="AY20" s="244">
        <v>19.369874206520905</v>
      </c>
      <c r="AZ20" s="244">
        <v>20.495768268050988</v>
      </c>
      <c r="BA20" s="244">
        <v>19.831352157551663</v>
      </c>
      <c r="BB20" s="244">
        <v>21.172730617860559</v>
      </c>
      <c r="BC20" s="244">
        <v>22.92579475037363</v>
      </c>
      <c r="BD20" s="244">
        <v>24.544773640325506</v>
      </c>
      <c r="BE20" s="244">
        <v>20.081236086342255</v>
      </c>
      <c r="BF20" s="244">
        <v>22.422503179046338</v>
      </c>
      <c r="BG20" s="1694">
        <v>24.739111344999809</v>
      </c>
    </row>
    <row r="21" spans="1:59" s="230" customFormat="1" ht="15" customHeight="1">
      <c r="A21" s="227"/>
      <c r="B21" s="227"/>
      <c r="C21" s="227"/>
      <c r="D21" s="227"/>
      <c r="E21" s="227"/>
      <c r="F21" s="227"/>
      <c r="G21" s="227"/>
      <c r="H21" s="227"/>
      <c r="I21" s="227"/>
      <c r="J21" s="227"/>
      <c r="K21" s="227"/>
      <c r="L21" s="227"/>
      <c r="M21" s="227"/>
      <c r="N21" s="227"/>
      <c r="O21" s="227"/>
      <c r="P21" s="227"/>
      <c r="Q21" s="227"/>
      <c r="R21" s="227"/>
      <c r="S21" s="227"/>
      <c r="T21" s="227"/>
      <c r="U21" s="227"/>
      <c r="V21" s="1674"/>
      <c r="W21" s="1677" t="s">
        <v>659</v>
      </c>
      <c r="Y21" s="1680"/>
      <c r="Z21" s="1733" t="s">
        <v>330</v>
      </c>
      <c r="AA21" s="1693">
        <v>91.644765250327623</v>
      </c>
      <c r="AB21" s="244">
        <v>93.571142602063517</v>
      </c>
      <c r="AC21" s="244">
        <v>94.657706869416444</v>
      </c>
      <c r="AD21" s="244">
        <v>94.682076070498795</v>
      </c>
      <c r="AE21" s="244">
        <v>98.325838030301952</v>
      </c>
      <c r="AF21" s="244">
        <v>100.3574240874852</v>
      </c>
      <c r="AG21" s="244">
        <v>103.39429916325352</v>
      </c>
      <c r="AH21" s="244">
        <v>105.41857918515313</v>
      </c>
      <c r="AI21" s="244">
        <v>106.05242404821196</v>
      </c>
      <c r="AJ21" s="244">
        <v>108.62746400223614</v>
      </c>
      <c r="AK21" s="244">
        <v>112.47941577202184</v>
      </c>
      <c r="AL21" s="244">
        <v>114.39253474579532</v>
      </c>
      <c r="AM21" s="244">
        <v>116.63814742422502</v>
      </c>
      <c r="AN21" s="244">
        <v>118.05300763568577</v>
      </c>
      <c r="AO21" s="244">
        <v>112.09190781483078</v>
      </c>
      <c r="AP21" s="244">
        <v>103.98366747741979</v>
      </c>
      <c r="AQ21" s="244">
        <v>94.891521172348916</v>
      </c>
      <c r="AR21" s="244">
        <v>92.561881906924768</v>
      </c>
      <c r="AS21" s="244">
        <v>90.332531941003396</v>
      </c>
      <c r="AT21" s="244">
        <v>75.229859801147811</v>
      </c>
      <c r="AU21" s="244">
        <v>72.996295950549253</v>
      </c>
      <c r="AV21" s="244">
        <v>79.979188493029611</v>
      </c>
      <c r="AW21" s="244">
        <v>81.613042479682733</v>
      </c>
      <c r="AX21" s="244">
        <v>76.33694858831899</v>
      </c>
      <c r="AY21" s="244">
        <v>67.891437883225166</v>
      </c>
      <c r="AZ21" s="244">
        <v>66.368066208526258</v>
      </c>
      <c r="BA21" s="244">
        <v>66.47562601452492</v>
      </c>
      <c r="BB21" s="244">
        <v>69.109961940732433</v>
      </c>
      <c r="BC21" s="244">
        <v>69.640846351596338</v>
      </c>
      <c r="BD21" s="244">
        <v>73.011798964297199</v>
      </c>
      <c r="BE21" s="244">
        <v>75.625331634492355</v>
      </c>
      <c r="BF21" s="244">
        <v>73.91842856101681</v>
      </c>
      <c r="BG21" s="1694">
        <v>71.506600571735376</v>
      </c>
    </row>
    <row r="22" spans="1:59" s="230" customFormat="1" ht="15" customHeight="1" thickBot="1">
      <c r="A22" s="227"/>
      <c r="B22" s="227"/>
      <c r="C22" s="227"/>
      <c r="D22" s="227"/>
      <c r="E22" s="227"/>
      <c r="F22" s="227"/>
      <c r="G22" s="227"/>
      <c r="H22" s="227"/>
      <c r="I22" s="227"/>
      <c r="J22" s="227"/>
      <c r="K22" s="227"/>
      <c r="L22" s="227"/>
      <c r="M22" s="227"/>
      <c r="N22" s="227"/>
      <c r="O22" s="227"/>
      <c r="P22" s="227"/>
      <c r="Q22" s="227"/>
      <c r="R22" s="227"/>
      <c r="S22" s="227"/>
      <c r="T22" s="227"/>
      <c r="U22" s="227"/>
      <c r="V22" s="1678"/>
      <c r="W22" s="1679" t="s">
        <v>151</v>
      </c>
      <c r="Y22" s="1684"/>
      <c r="Z22" s="1685" t="s">
        <v>1002</v>
      </c>
      <c r="AA22" s="1695">
        <v>17.495678656597232</v>
      </c>
      <c r="AB22" s="1696">
        <v>22.018172153399334</v>
      </c>
      <c r="AC22" s="1696">
        <v>26.612594802677791</v>
      </c>
      <c r="AD22" s="1696">
        <v>28.754850756468876</v>
      </c>
      <c r="AE22" s="1696">
        <v>36.43040844227788</v>
      </c>
      <c r="AF22" s="1696">
        <v>38.379782977107588</v>
      </c>
      <c r="AG22" s="1696">
        <v>35.6858414674019</v>
      </c>
      <c r="AH22" s="1696">
        <v>32.540361075434156</v>
      </c>
      <c r="AI22" s="1696">
        <v>30.252902152737317</v>
      </c>
      <c r="AJ22" s="1696">
        <v>29.343746370076538</v>
      </c>
      <c r="AK22" s="1696">
        <v>28.333465102610685</v>
      </c>
      <c r="AL22" s="1696">
        <v>26.711789109487796</v>
      </c>
      <c r="AM22" s="1696">
        <v>27.640678412383021</v>
      </c>
      <c r="AN22" s="1696">
        <v>27.916619929567897</v>
      </c>
      <c r="AO22" s="1696">
        <v>26.503480281939591</v>
      </c>
      <c r="AP22" s="1696">
        <v>25.84824781766746</v>
      </c>
      <c r="AQ22" s="1696">
        <v>25.172060322258805</v>
      </c>
      <c r="AR22" s="1696">
        <v>27.919196906807269</v>
      </c>
      <c r="AS22" s="1696">
        <v>32.9720309024786</v>
      </c>
      <c r="AT22" s="1696">
        <v>35.395132984055195</v>
      </c>
      <c r="AU22" s="1696">
        <v>35.225078421601964</v>
      </c>
      <c r="AV22" s="1696">
        <v>38.81393551549661</v>
      </c>
      <c r="AW22" s="1696">
        <v>50.976077582546232</v>
      </c>
      <c r="AX22" s="1696">
        <v>43.593265845091409</v>
      </c>
      <c r="AY22" s="1696">
        <v>43.549166750240488</v>
      </c>
      <c r="AZ22" s="1696">
        <v>38.680493042862217</v>
      </c>
      <c r="BA22" s="1696">
        <v>35.972780993273545</v>
      </c>
      <c r="BB22" s="1696">
        <v>36.640457686866739</v>
      </c>
      <c r="BC22" s="1696">
        <v>39.022313236916595</v>
      </c>
      <c r="BD22" s="1696">
        <v>36.325299403292249</v>
      </c>
      <c r="BE22" s="1696">
        <v>30.545804730517951</v>
      </c>
      <c r="BF22" s="1696">
        <v>27.551476755040675</v>
      </c>
      <c r="BG22" s="1697">
        <v>34.416333955301518</v>
      </c>
    </row>
    <row r="23" spans="1:59" ht="14.25" customHeight="1">
      <c r="AY23" s="222"/>
      <c r="AZ23" s="222"/>
      <c r="BC23" s="222"/>
      <c r="BD23" s="222"/>
    </row>
    <row r="24" spans="1:59" ht="18.75" customHeight="1">
      <c r="V24" s="222" t="s">
        <v>152</v>
      </c>
      <c r="Y24" s="234" t="s">
        <v>660</v>
      </c>
      <c r="Z24" s="234"/>
      <c r="AY24" s="222"/>
      <c r="AZ24" s="222"/>
      <c r="BC24" s="222"/>
      <c r="BD24" s="222"/>
    </row>
    <row r="25" spans="1:59" ht="14.25" customHeight="1">
      <c r="V25" s="224" t="s">
        <v>141</v>
      </c>
      <c r="W25" s="225"/>
      <c r="Y25" s="224" t="s">
        <v>375</v>
      </c>
      <c r="Z25" s="225"/>
      <c r="AA25" s="226">
        <v>1990</v>
      </c>
      <c r="AB25" s="226">
        <v>1991</v>
      </c>
      <c r="AC25" s="226">
        <v>1992</v>
      </c>
      <c r="AD25" s="226">
        <v>1993</v>
      </c>
      <c r="AE25" s="226">
        <v>1994</v>
      </c>
      <c r="AF25" s="226">
        <v>1995</v>
      </c>
      <c r="AG25" s="226">
        <v>1996</v>
      </c>
      <c r="AH25" s="226">
        <v>1997</v>
      </c>
      <c r="AI25" s="226">
        <v>1998</v>
      </c>
      <c r="AJ25" s="226">
        <v>1999</v>
      </c>
      <c r="AK25" s="226">
        <v>2000</v>
      </c>
      <c r="AL25" s="226">
        <v>2001</v>
      </c>
      <c r="AM25" s="226">
        <v>2002</v>
      </c>
      <c r="AN25" s="226">
        <v>2003</v>
      </c>
      <c r="AO25" s="226">
        <v>2004</v>
      </c>
      <c r="AP25" s="226">
        <v>2005</v>
      </c>
      <c r="AQ25" s="226">
        <f t="shared" ref="AQ25:AW25" si="4">AP25+1</f>
        <v>2006</v>
      </c>
      <c r="AR25" s="226">
        <f t="shared" si="4"/>
        <v>2007</v>
      </c>
      <c r="AS25" s="226">
        <f t="shared" si="4"/>
        <v>2008</v>
      </c>
      <c r="AT25" s="226">
        <f t="shared" si="4"/>
        <v>2009</v>
      </c>
      <c r="AU25" s="226">
        <f t="shared" si="4"/>
        <v>2010</v>
      </c>
      <c r="AV25" s="226">
        <f t="shared" si="4"/>
        <v>2011</v>
      </c>
      <c r="AW25" s="226">
        <f t="shared" si="4"/>
        <v>2012</v>
      </c>
      <c r="AX25" s="226">
        <f t="shared" ref="AX25:BG25" si="5">AW25+1</f>
        <v>2013</v>
      </c>
      <c r="AY25" s="226">
        <f t="shared" si="5"/>
        <v>2014</v>
      </c>
      <c r="AZ25" s="226">
        <f t="shared" si="5"/>
        <v>2015</v>
      </c>
      <c r="BA25" s="226">
        <f t="shared" si="5"/>
        <v>2016</v>
      </c>
      <c r="BB25" s="226">
        <f t="shared" si="5"/>
        <v>2017</v>
      </c>
      <c r="BC25" s="226">
        <f t="shared" si="5"/>
        <v>2018</v>
      </c>
      <c r="BD25" s="226">
        <f t="shared" si="5"/>
        <v>2019</v>
      </c>
      <c r="BE25" s="226">
        <f t="shared" si="5"/>
        <v>2020</v>
      </c>
      <c r="BF25" s="226">
        <f t="shared" si="5"/>
        <v>2021</v>
      </c>
      <c r="BG25" s="226">
        <f t="shared" si="5"/>
        <v>2022</v>
      </c>
    </row>
    <row r="26" spans="1:59" s="230" customFormat="1" ht="15" customHeight="1">
      <c r="A26" s="227"/>
      <c r="B26" s="227"/>
      <c r="C26" s="227"/>
      <c r="D26" s="227"/>
      <c r="E26" s="227"/>
      <c r="F26" s="227"/>
      <c r="G26" s="227"/>
      <c r="H26" s="227"/>
      <c r="I26" s="227"/>
      <c r="J26" s="227"/>
      <c r="K26" s="227"/>
      <c r="L26" s="227"/>
      <c r="M26" s="227"/>
      <c r="N26" s="227"/>
      <c r="O26" s="227"/>
      <c r="P26" s="227"/>
      <c r="Q26" s="227"/>
      <c r="R26" s="227"/>
      <c r="S26" s="227"/>
      <c r="T26" s="227"/>
      <c r="U26" s="227"/>
      <c r="V26" s="235" t="s">
        <v>143</v>
      </c>
      <c r="W26" s="251"/>
      <c r="Y26" s="236" t="s">
        <v>4</v>
      </c>
      <c r="Z26" s="237"/>
      <c r="AA26" s="252">
        <f t="shared" ref="AA26:AQ26" si="6">SUM(AA27:AA36)</f>
        <v>1</v>
      </c>
      <c r="AB26" s="252">
        <f t="shared" si="6"/>
        <v>1.0000000000000004</v>
      </c>
      <c r="AC26" s="252">
        <f t="shared" si="6"/>
        <v>1</v>
      </c>
      <c r="AD26" s="252">
        <f t="shared" si="6"/>
        <v>0.99999999999999989</v>
      </c>
      <c r="AE26" s="252">
        <f t="shared" si="6"/>
        <v>1.0000000000000002</v>
      </c>
      <c r="AF26" s="252">
        <f t="shared" si="6"/>
        <v>0.99999999999999989</v>
      </c>
      <c r="AG26" s="252">
        <f t="shared" si="6"/>
        <v>1</v>
      </c>
      <c r="AH26" s="252">
        <f t="shared" si="6"/>
        <v>0.99999999999999989</v>
      </c>
      <c r="AI26" s="252">
        <f t="shared" si="6"/>
        <v>0.99999999999999978</v>
      </c>
      <c r="AJ26" s="252">
        <f t="shared" si="6"/>
        <v>0.99999999999999989</v>
      </c>
      <c r="AK26" s="252">
        <f t="shared" si="6"/>
        <v>0.99999999999999989</v>
      </c>
      <c r="AL26" s="252">
        <f t="shared" si="6"/>
        <v>0.99999999999999989</v>
      </c>
      <c r="AM26" s="252">
        <f t="shared" si="6"/>
        <v>1</v>
      </c>
      <c r="AN26" s="252">
        <f t="shared" si="6"/>
        <v>0.99999999999999989</v>
      </c>
      <c r="AO26" s="252">
        <f t="shared" si="6"/>
        <v>0.99999999999999967</v>
      </c>
      <c r="AP26" s="252">
        <f t="shared" si="6"/>
        <v>0.99999999999999989</v>
      </c>
      <c r="AQ26" s="252">
        <f t="shared" si="6"/>
        <v>1</v>
      </c>
      <c r="AR26" s="252">
        <f t="shared" ref="AR26:AW26" si="7">SUM(AR27:AR36)</f>
        <v>1</v>
      </c>
      <c r="AS26" s="252">
        <f t="shared" si="7"/>
        <v>1</v>
      </c>
      <c r="AT26" s="252">
        <f t="shared" si="7"/>
        <v>1</v>
      </c>
      <c r="AU26" s="252">
        <f t="shared" si="7"/>
        <v>1</v>
      </c>
      <c r="AV26" s="252">
        <f t="shared" si="7"/>
        <v>0.99999999999999978</v>
      </c>
      <c r="AW26" s="252">
        <f t="shared" si="7"/>
        <v>0.99999999999999978</v>
      </c>
      <c r="AX26" s="252">
        <f t="shared" ref="AX26:BE26" si="8">SUM(AX27:AX36)</f>
        <v>1</v>
      </c>
      <c r="AY26" s="252">
        <f t="shared" si="8"/>
        <v>1</v>
      </c>
      <c r="AZ26" s="252">
        <f t="shared" si="8"/>
        <v>1</v>
      </c>
      <c r="BA26" s="252">
        <f t="shared" si="8"/>
        <v>0.99999999999999978</v>
      </c>
      <c r="BB26" s="252">
        <f t="shared" si="8"/>
        <v>0.99999999999999989</v>
      </c>
      <c r="BC26" s="253">
        <f t="shared" si="8"/>
        <v>1.0000000000000002</v>
      </c>
      <c r="BD26" s="253">
        <f>SUM(BD27:BD36)</f>
        <v>1</v>
      </c>
      <c r="BE26" s="253">
        <f t="shared" si="8"/>
        <v>1</v>
      </c>
      <c r="BF26" s="253">
        <f t="shared" ref="BF26" si="9">SUM(BF27:BF36)</f>
        <v>0.99999999999999989</v>
      </c>
      <c r="BG26" s="253">
        <f>SUM(BG27:BG36)</f>
        <v>1</v>
      </c>
    </row>
    <row r="27" spans="1:59" s="230" customFormat="1" ht="15" customHeight="1">
      <c r="A27" s="227"/>
      <c r="B27" s="227"/>
      <c r="C27" s="227"/>
      <c r="D27" s="227"/>
      <c r="E27" s="227"/>
      <c r="F27" s="227"/>
      <c r="G27" s="227"/>
      <c r="H27" s="227"/>
      <c r="I27" s="227"/>
      <c r="J27" s="227"/>
      <c r="K27" s="227"/>
      <c r="L27" s="227"/>
      <c r="M27" s="227"/>
      <c r="N27" s="227"/>
      <c r="O27" s="227"/>
      <c r="P27" s="227"/>
      <c r="Q27" s="227"/>
      <c r="R27" s="227"/>
      <c r="S27" s="227"/>
      <c r="T27" s="227"/>
      <c r="U27" s="227"/>
      <c r="V27" s="238"/>
      <c r="W27" s="254" t="s">
        <v>144</v>
      </c>
      <c r="Y27" s="239"/>
      <c r="Z27" s="240" t="s">
        <v>324</v>
      </c>
      <c r="AA27" s="255">
        <f>+AA13/AA$12</f>
        <v>1.6399973490227545E-3</v>
      </c>
      <c r="AB27" s="255">
        <f t="shared" ref="AA27:AQ36" si="10">+AB13/AB$12</f>
        <v>1.4334267890252351E-3</v>
      </c>
      <c r="AC27" s="255">
        <f t="shared" si="10"/>
        <v>1.7845904524878037E-3</v>
      </c>
      <c r="AD27" s="255">
        <f t="shared" si="10"/>
        <v>1.4549705282756863E-3</v>
      </c>
      <c r="AE27" s="255">
        <f t="shared" si="10"/>
        <v>9.9002129961286663E-4</v>
      </c>
      <c r="AF27" s="255">
        <f t="shared" si="10"/>
        <v>7.6526309720926003E-4</v>
      </c>
      <c r="AG27" s="255">
        <f t="shared" si="10"/>
        <v>1.0668557772657036E-3</v>
      </c>
      <c r="AH27" s="255">
        <f t="shared" si="10"/>
        <v>9.136467513952113E-4</v>
      </c>
      <c r="AI27" s="255">
        <f t="shared" si="10"/>
        <v>5.8035175918819614E-4</v>
      </c>
      <c r="AJ27" s="256">
        <f t="shared" si="10"/>
        <v>0</v>
      </c>
      <c r="AK27" s="256">
        <f t="shared" si="10"/>
        <v>0</v>
      </c>
      <c r="AL27" s="256">
        <f t="shared" si="10"/>
        <v>0</v>
      </c>
      <c r="AM27" s="256">
        <f t="shared" si="10"/>
        <v>0</v>
      </c>
      <c r="AN27" s="256">
        <f t="shared" si="10"/>
        <v>0</v>
      </c>
      <c r="AO27" s="256">
        <f t="shared" si="10"/>
        <v>0</v>
      </c>
      <c r="AP27" s="256">
        <f t="shared" si="10"/>
        <v>0</v>
      </c>
      <c r="AQ27" s="256">
        <f t="shared" si="10"/>
        <v>0</v>
      </c>
      <c r="AR27" s="256">
        <f t="shared" ref="AR27:AY27" si="11">+AR13/AR$12</f>
        <v>0</v>
      </c>
      <c r="AS27" s="256">
        <f t="shared" si="11"/>
        <v>0</v>
      </c>
      <c r="AT27" s="256">
        <f t="shared" si="11"/>
        <v>0</v>
      </c>
      <c r="AU27" s="256">
        <f t="shared" si="11"/>
        <v>0</v>
      </c>
      <c r="AV27" s="256">
        <f t="shared" si="11"/>
        <v>0</v>
      </c>
      <c r="AW27" s="256">
        <f t="shared" si="11"/>
        <v>0</v>
      </c>
      <c r="AX27" s="256">
        <f t="shared" si="11"/>
        <v>0</v>
      </c>
      <c r="AY27" s="256">
        <f t="shared" si="11"/>
        <v>0</v>
      </c>
      <c r="AZ27" s="257">
        <f t="shared" ref="AZ27:BC36" si="12">+AZ13/AZ$12</f>
        <v>0</v>
      </c>
      <c r="BA27" s="256">
        <f t="shared" si="12"/>
        <v>0</v>
      </c>
      <c r="BB27" s="256">
        <f t="shared" si="12"/>
        <v>0</v>
      </c>
      <c r="BC27" s="256">
        <f t="shared" si="12"/>
        <v>0</v>
      </c>
      <c r="BD27" s="256">
        <f t="shared" ref="BD27:BE36" si="13">+BD13/BD$12</f>
        <v>0</v>
      </c>
      <c r="BE27" s="256">
        <f t="shared" si="13"/>
        <v>0</v>
      </c>
      <c r="BF27" s="256">
        <f>+BF13/BF$12</f>
        <v>0</v>
      </c>
      <c r="BG27" s="256">
        <f>+BG13/BG$12</f>
        <v>0</v>
      </c>
    </row>
    <row r="28" spans="1:59" s="230" customFormat="1" ht="15" customHeight="1">
      <c r="A28" s="227"/>
      <c r="B28" s="227"/>
      <c r="C28" s="227"/>
      <c r="D28" s="227"/>
      <c r="E28" s="227"/>
      <c r="F28" s="227"/>
      <c r="G28" s="227"/>
      <c r="H28" s="227"/>
      <c r="I28" s="227"/>
      <c r="J28" s="227"/>
      <c r="K28" s="227"/>
      <c r="L28" s="227"/>
      <c r="M28" s="227"/>
      <c r="N28" s="227"/>
      <c r="O28" s="227"/>
      <c r="P28" s="227"/>
      <c r="Q28" s="227"/>
      <c r="R28" s="227"/>
      <c r="S28" s="227"/>
      <c r="T28" s="227"/>
      <c r="U28" s="227"/>
      <c r="V28" s="238"/>
      <c r="W28" s="248" t="s">
        <v>145</v>
      </c>
      <c r="Y28" s="239"/>
      <c r="Z28" s="243" t="s">
        <v>325</v>
      </c>
      <c r="AA28" s="256">
        <f t="shared" si="10"/>
        <v>0.13979143901070132</v>
      </c>
      <c r="AB28" s="256">
        <f t="shared" si="10"/>
        <v>0.13657780801554195</v>
      </c>
      <c r="AC28" s="256">
        <f t="shared" si="10"/>
        <v>0.13584317460602319</v>
      </c>
      <c r="AD28" s="256">
        <f t="shared" si="10"/>
        <v>0.1402585691361839</v>
      </c>
      <c r="AE28" s="256">
        <f t="shared" si="10"/>
        <v>0.12710471365187812</v>
      </c>
      <c r="AF28" s="256">
        <f t="shared" si="10"/>
        <v>0.13361280895034694</v>
      </c>
      <c r="AG28" s="256">
        <f t="shared" si="10"/>
        <v>0.13640330366798159</v>
      </c>
      <c r="AH28" s="256">
        <f t="shared" si="10"/>
        <v>0.13301851457400346</v>
      </c>
      <c r="AI28" s="256">
        <f t="shared" si="10"/>
        <v>0.12991588316697231</v>
      </c>
      <c r="AJ28" s="256">
        <f t="shared" si="10"/>
        <v>0.12925313752387138</v>
      </c>
      <c r="AK28" s="256">
        <f t="shared" si="10"/>
        <v>0.13887388402907322</v>
      </c>
      <c r="AL28" s="256">
        <f t="shared" si="10"/>
        <v>0.12941915098264206</v>
      </c>
      <c r="AM28" s="256">
        <f t="shared" si="10"/>
        <v>0.1316407958159059</v>
      </c>
      <c r="AN28" s="256">
        <f t="shared" si="10"/>
        <v>0.11358363566295032</v>
      </c>
      <c r="AO28" s="256">
        <f t="shared" si="10"/>
        <v>0.12211937680847379</v>
      </c>
      <c r="AP28" s="256">
        <f t="shared" si="10"/>
        <v>0.12884109479807623</v>
      </c>
      <c r="AQ28" s="256">
        <f t="shared" si="10"/>
        <v>0.11967697322309885</v>
      </c>
      <c r="AR28" s="256">
        <f t="shared" ref="AR28:AS36" si="14">+AR14/AR$12</f>
        <v>0.11026740425514688</v>
      </c>
      <c r="AS28" s="256">
        <f t="shared" si="14"/>
        <v>0.10307156575151159</v>
      </c>
      <c r="AT28" s="256">
        <f t="shared" ref="AT28:AU36" si="15">+AT14/AT$12</f>
        <v>0.10737480090356034</v>
      </c>
      <c r="AU28" s="256">
        <f t="shared" si="15"/>
        <v>0.10785066490491117</v>
      </c>
      <c r="AV28" s="256">
        <f t="shared" ref="AV28:AW36" si="16">+AV14/AV$12</f>
        <v>0.10138896963674135</v>
      </c>
      <c r="AW28" s="256">
        <f t="shared" si="16"/>
        <v>9.1192405845893762E-2</v>
      </c>
      <c r="AX28" s="256">
        <f t="shared" ref="AX28:AY36" si="17">+AX14/AX$12</f>
        <v>8.6995459312670331E-2</v>
      </c>
      <c r="AY28" s="256">
        <f t="shared" si="17"/>
        <v>8.6818399168459029E-2</v>
      </c>
      <c r="AZ28" s="257">
        <f t="shared" si="12"/>
        <v>8.5138944485195989E-2</v>
      </c>
      <c r="BA28" s="256">
        <f t="shared" si="12"/>
        <v>9.0273307673964576E-2</v>
      </c>
      <c r="BB28" s="256">
        <f t="shared" si="12"/>
        <v>9.4899463281264557E-2</v>
      </c>
      <c r="BC28" s="256">
        <f t="shared" si="12"/>
        <v>8.5881319607158377E-2</v>
      </c>
      <c r="BD28" s="256">
        <f t="shared" si="13"/>
        <v>8.6585023206165942E-2</v>
      </c>
      <c r="BE28" s="256">
        <f t="shared" si="13"/>
        <v>9.0340072642590863E-2</v>
      </c>
      <c r="BF28" s="256">
        <f t="shared" ref="BF28" si="18">+BF14/BF$12</f>
        <v>7.9964425334676056E-2</v>
      </c>
      <c r="BG28" s="256">
        <f>+BG14/BG$12</f>
        <v>7.8402769954505985E-2</v>
      </c>
    </row>
    <row r="29" spans="1:59" s="230" customFormat="1" ht="15" customHeight="1">
      <c r="A29" s="227"/>
      <c r="B29" s="227"/>
      <c r="C29" s="227"/>
      <c r="D29" s="227"/>
      <c r="E29" s="227"/>
      <c r="F29" s="227"/>
      <c r="G29" s="227"/>
      <c r="H29" s="227"/>
      <c r="I29" s="227"/>
      <c r="J29" s="227"/>
      <c r="K29" s="227"/>
      <c r="L29" s="227"/>
      <c r="M29" s="227"/>
      <c r="N29" s="227"/>
      <c r="O29" s="227"/>
      <c r="P29" s="227"/>
      <c r="Q29" s="227"/>
      <c r="R29" s="227"/>
      <c r="S29" s="227"/>
      <c r="T29" s="227"/>
      <c r="U29" s="227"/>
      <c r="V29" s="238"/>
      <c r="W29" s="248" t="s">
        <v>3</v>
      </c>
      <c r="Y29" s="239"/>
      <c r="Z29" s="243" t="s">
        <v>3</v>
      </c>
      <c r="AA29" s="256">
        <f t="shared" si="10"/>
        <v>6.951513281824441E-2</v>
      </c>
      <c r="AB29" s="256">
        <f t="shared" si="10"/>
        <v>7.0600051107342784E-2</v>
      </c>
      <c r="AC29" s="256">
        <f t="shared" si="10"/>
        <v>6.6642185783089364E-2</v>
      </c>
      <c r="AD29" s="256">
        <f t="shared" si="10"/>
        <v>6.9115047164069895E-2</v>
      </c>
      <c r="AE29" s="256">
        <f t="shared" si="10"/>
        <v>6.5908183610897231E-2</v>
      </c>
      <c r="AF29" s="256">
        <f t="shared" si="10"/>
        <v>6.6450014463965465E-2</v>
      </c>
      <c r="AG29" s="256">
        <f t="shared" si="10"/>
        <v>6.5480840132330562E-2</v>
      </c>
      <c r="AH29" s="256">
        <f t="shared" si="10"/>
        <v>6.6276499360389485E-2</v>
      </c>
      <c r="AI29" s="256">
        <f t="shared" si="10"/>
        <v>6.8021262088943449E-2</v>
      </c>
      <c r="AJ29" s="256">
        <f t="shared" si="10"/>
        <v>6.5206351732321421E-2</v>
      </c>
      <c r="AK29" s="256">
        <f t="shared" si="10"/>
        <v>6.4057208631126031E-2</v>
      </c>
      <c r="AL29" s="256">
        <f t="shared" si="10"/>
        <v>6.2434204862685E-2</v>
      </c>
      <c r="AM29" s="256">
        <f t="shared" si="10"/>
        <v>5.9960069602646243E-2</v>
      </c>
      <c r="AN29" s="256">
        <f t="shared" si="10"/>
        <v>6.2179731021181024E-2</v>
      </c>
      <c r="AO29" s="256">
        <f t="shared" si="10"/>
        <v>5.7718621504684264E-2</v>
      </c>
      <c r="AP29" s="256">
        <f t="shared" si="10"/>
        <v>5.5878426593591282E-2</v>
      </c>
      <c r="AQ29" s="256">
        <f t="shared" si="10"/>
        <v>5.8195333782182598E-2</v>
      </c>
      <c r="AR29" s="256">
        <f t="shared" si="14"/>
        <v>5.6782014967211865E-2</v>
      </c>
      <c r="AS29" s="256">
        <f t="shared" si="14"/>
        <v>5.4468596372611096E-2</v>
      </c>
      <c r="AT29" s="256">
        <f t="shared" si="15"/>
        <v>5.5354290821987388E-2</v>
      </c>
      <c r="AU29" s="256">
        <f t="shared" si="15"/>
        <v>5.4826406933899993E-2</v>
      </c>
      <c r="AV29" s="256">
        <f t="shared" si="16"/>
        <v>4.8167653106489593E-2</v>
      </c>
      <c r="AW29" s="256">
        <f t="shared" si="16"/>
        <v>4.6961248455296756E-2</v>
      </c>
      <c r="AX29" s="256">
        <f t="shared" si="17"/>
        <v>4.6313178416199828E-2</v>
      </c>
      <c r="AY29" s="256">
        <f t="shared" si="17"/>
        <v>4.6152073595190517E-2</v>
      </c>
      <c r="AZ29" s="257">
        <f t="shared" si="12"/>
        <v>4.7248649191535777E-2</v>
      </c>
      <c r="BA29" s="256">
        <f t="shared" si="12"/>
        <v>4.631995580175477E-2</v>
      </c>
      <c r="BB29" s="256">
        <f t="shared" si="12"/>
        <v>4.8360301307286829E-2</v>
      </c>
      <c r="BC29" s="256">
        <f t="shared" si="12"/>
        <v>4.7517928899799285E-2</v>
      </c>
      <c r="BD29" s="256">
        <f t="shared" si="13"/>
        <v>5.2594160617494251E-2</v>
      </c>
      <c r="BE29" s="256">
        <f t="shared" si="13"/>
        <v>5.2613968783358021E-2</v>
      </c>
      <c r="BF29" s="256">
        <f t="shared" ref="BF29" si="19">+BF15/BF$12</f>
        <v>4.9672682778760434E-2</v>
      </c>
      <c r="BG29" s="256">
        <f>+BG15/BG$12</f>
        <v>4.6942802500107413E-2</v>
      </c>
    </row>
    <row r="30" spans="1:59" s="230" customFormat="1" ht="15" customHeight="1">
      <c r="A30" s="227"/>
      <c r="B30" s="227"/>
      <c r="C30" s="227"/>
      <c r="D30" s="227"/>
      <c r="E30" s="227"/>
      <c r="F30" s="227"/>
      <c r="G30" s="227"/>
      <c r="H30" s="227"/>
      <c r="I30" s="227"/>
      <c r="J30" s="227"/>
      <c r="K30" s="227"/>
      <c r="L30" s="227"/>
      <c r="M30" s="227"/>
      <c r="N30" s="227"/>
      <c r="O30" s="227"/>
      <c r="P30" s="227"/>
      <c r="Q30" s="227"/>
      <c r="R30" s="227"/>
      <c r="S30" s="227"/>
      <c r="T30" s="227"/>
      <c r="U30" s="227"/>
      <c r="V30" s="238"/>
      <c r="W30" s="258" t="s">
        <v>146</v>
      </c>
      <c r="Y30" s="239"/>
      <c r="Z30" s="246" t="s">
        <v>407</v>
      </c>
      <c r="AA30" s="256">
        <f t="shared" si="10"/>
        <v>9.6577762568507808E-2</v>
      </c>
      <c r="AB30" s="256">
        <f t="shared" si="10"/>
        <v>0.10002810115416175</v>
      </c>
      <c r="AC30" s="256">
        <f t="shared" si="10"/>
        <v>9.6675866262707466E-2</v>
      </c>
      <c r="AD30" s="256">
        <f t="shared" si="10"/>
        <v>9.9846522603000226E-2</v>
      </c>
      <c r="AE30" s="256">
        <f t="shared" si="10"/>
        <v>8.6801222608834036E-2</v>
      </c>
      <c r="AF30" s="256">
        <f t="shared" si="10"/>
        <v>9.2053036434186247E-2</v>
      </c>
      <c r="AG30" s="256">
        <f t="shared" si="10"/>
        <v>9.0070964552745283E-2</v>
      </c>
      <c r="AH30" s="256">
        <f t="shared" si="10"/>
        <v>9.2874656564579161E-2</v>
      </c>
      <c r="AI30" s="256">
        <f t="shared" si="10"/>
        <v>9.1233527171135878E-2</v>
      </c>
      <c r="AJ30" s="256">
        <f t="shared" si="10"/>
        <v>8.9226501347977757E-2</v>
      </c>
      <c r="AK30" s="256">
        <f t="shared" si="10"/>
        <v>8.8843817512589365E-2</v>
      </c>
      <c r="AL30" s="256">
        <f t="shared" si="10"/>
        <v>8.8515195447771908E-2</v>
      </c>
      <c r="AM30" s="256">
        <f t="shared" si="10"/>
        <v>8.7157225830997664E-2</v>
      </c>
      <c r="AN30" s="256">
        <f t="shared" si="10"/>
        <v>8.6144094480952255E-2</v>
      </c>
      <c r="AO30" s="256">
        <f t="shared" si="10"/>
        <v>8.4402959240821224E-2</v>
      </c>
      <c r="AP30" s="256">
        <f t="shared" si="10"/>
        <v>8.7887206136277554E-2</v>
      </c>
      <c r="AQ30" s="256">
        <f t="shared" si="10"/>
        <v>8.997051300070312E-2</v>
      </c>
      <c r="AR30" s="256">
        <f t="shared" si="14"/>
        <v>8.7015650087631485E-2</v>
      </c>
      <c r="AS30" s="256">
        <f t="shared" si="14"/>
        <v>8.6434843051704194E-2</v>
      </c>
      <c r="AT30" s="256">
        <f t="shared" si="15"/>
        <v>8.9674051547924558E-2</v>
      </c>
      <c r="AU30" s="256">
        <f t="shared" si="15"/>
        <v>8.5386893521986515E-2</v>
      </c>
      <c r="AV30" s="256">
        <f t="shared" si="16"/>
        <v>8.1664862624368173E-2</v>
      </c>
      <c r="AW30" s="256">
        <f t="shared" si="16"/>
        <v>7.5268989643192577E-2</v>
      </c>
      <c r="AX30" s="256">
        <f t="shared" si="17"/>
        <v>7.4195550366076862E-2</v>
      </c>
      <c r="AY30" s="256">
        <f t="shared" si="17"/>
        <v>7.8907550824721367E-2</v>
      </c>
      <c r="AZ30" s="257">
        <f t="shared" si="12"/>
        <v>7.9037701046284603E-2</v>
      </c>
      <c r="BA30" s="256">
        <f t="shared" si="12"/>
        <v>8.3476932815659738E-2</v>
      </c>
      <c r="BB30" s="256">
        <f t="shared" si="12"/>
        <v>8.5692966016999855E-2</v>
      </c>
      <c r="BC30" s="256">
        <f t="shared" si="12"/>
        <v>8.7378712206454712E-2</v>
      </c>
      <c r="BD30" s="256">
        <f t="shared" si="13"/>
        <v>8.9711981117521933E-2</v>
      </c>
      <c r="BE30" s="256">
        <f t="shared" si="13"/>
        <v>9.5153439354265651E-2</v>
      </c>
      <c r="BF30" s="256">
        <f t="shared" ref="BF30:BG30" si="20">+BF16/BF$12</f>
        <v>9.7086573652563471E-2</v>
      </c>
      <c r="BG30" s="256">
        <f t="shared" si="20"/>
        <v>9.0795449279246002E-2</v>
      </c>
    </row>
    <row r="31" spans="1:59" s="230" customFormat="1" ht="15" customHeight="1">
      <c r="A31" s="227"/>
      <c r="B31" s="227"/>
      <c r="C31" s="227"/>
      <c r="D31" s="227"/>
      <c r="E31" s="227"/>
      <c r="F31" s="227"/>
      <c r="G31" s="227"/>
      <c r="H31" s="227"/>
      <c r="I31" s="227"/>
      <c r="J31" s="227"/>
      <c r="K31" s="227"/>
      <c r="L31" s="227"/>
      <c r="M31" s="227"/>
      <c r="N31" s="227"/>
      <c r="O31" s="227"/>
      <c r="P31" s="227"/>
      <c r="Q31" s="227"/>
      <c r="R31" s="227"/>
      <c r="S31" s="227"/>
      <c r="T31" s="227"/>
      <c r="U31" s="227"/>
      <c r="V31" s="238"/>
      <c r="W31" s="248" t="s">
        <v>147</v>
      </c>
      <c r="Y31" s="239"/>
      <c r="Z31" s="243" t="s">
        <v>326</v>
      </c>
      <c r="AA31" s="256">
        <f t="shared" si="10"/>
        <v>0.35884930937829956</v>
      </c>
      <c r="AB31" s="256">
        <f t="shared" si="10"/>
        <v>0.35931422169902227</v>
      </c>
      <c r="AC31" s="256">
        <f t="shared" si="10"/>
        <v>0.34972677888323606</v>
      </c>
      <c r="AD31" s="256">
        <f t="shared" si="10"/>
        <v>0.32647269293696723</v>
      </c>
      <c r="AE31" s="256">
        <f t="shared" si="10"/>
        <v>0.3475535433092492</v>
      </c>
      <c r="AF31" s="256">
        <f t="shared" si="10"/>
        <v>0.33681179828833363</v>
      </c>
      <c r="AG31" s="256">
        <f t="shared" si="10"/>
        <v>0.32570574686760873</v>
      </c>
      <c r="AH31" s="256">
        <f t="shared" si="10"/>
        <v>0.33531608907991278</v>
      </c>
      <c r="AI31" s="256">
        <f t="shared" si="10"/>
        <v>0.32391403885876052</v>
      </c>
      <c r="AJ31" s="256">
        <f t="shared" si="10"/>
        <v>0.33107720274194974</v>
      </c>
      <c r="AK31" s="256">
        <f t="shared" si="10"/>
        <v>0.32176084503733693</v>
      </c>
      <c r="AL31" s="256">
        <f t="shared" si="10"/>
        <v>0.33114016797691287</v>
      </c>
      <c r="AM31" s="256">
        <f t="shared" si="10"/>
        <v>0.34342722686696259</v>
      </c>
      <c r="AN31" s="256">
        <f t="shared" si="10"/>
        <v>0.35857807540222525</v>
      </c>
      <c r="AO31" s="256">
        <f t="shared" si="10"/>
        <v>0.36273166643128746</v>
      </c>
      <c r="AP31" s="256">
        <f t="shared" si="10"/>
        <v>0.36750754088164167</v>
      </c>
      <c r="AQ31" s="256">
        <f t="shared" si="10"/>
        <v>0.36842351048624317</v>
      </c>
      <c r="AR31" s="256">
        <f t="shared" si="14"/>
        <v>0.40183608193422743</v>
      </c>
      <c r="AS31" s="256">
        <f t="shared" si="14"/>
        <v>0.40311651915676489</v>
      </c>
      <c r="AT31" s="256">
        <f t="shared" si="15"/>
        <v>0.40371204914841946</v>
      </c>
      <c r="AU31" s="256">
        <f t="shared" si="15"/>
        <v>0.43159808573822689</v>
      </c>
      <c r="AV31" s="256">
        <f t="shared" si="16"/>
        <v>0.4648951797535012</v>
      </c>
      <c r="AW31" s="256">
        <f t="shared" si="16"/>
        <v>0.4953953986441112</v>
      </c>
      <c r="AX31" s="256">
        <f t="shared" si="17"/>
        <v>0.51290537470945652</v>
      </c>
      <c r="AY31" s="256">
        <f t="shared" si="17"/>
        <v>0.51015673460664213</v>
      </c>
      <c r="AZ31" s="257">
        <f t="shared" si="12"/>
        <v>0.50036761390826601</v>
      </c>
      <c r="BA31" s="256">
        <f t="shared" si="12"/>
        <v>0.493252460997195</v>
      </c>
      <c r="BB31" s="256">
        <f t="shared" si="12"/>
        <v>0.48437794369003739</v>
      </c>
      <c r="BC31" s="256">
        <f t="shared" si="12"/>
        <v>0.45726436576695273</v>
      </c>
      <c r="BD31" s="256">
        <f t="shared" si="13"/>
        <v>0.44551196090388173</v>
      </c>
      <c r="BE31" s="256">
        <f t="shared" si="13"/>
        <v>0.47803834581313781</v>
      </c>
      <c r="BF31" s="256">
        <f t="shared" ref="BF31:BG31" si="21">+BF17/BF$12</f>
        <v>0.47766078687722197</v>
      </c>
      <c r="BG31" s="256">
        <f t="shared" si="21"/>
        <v>0.4719592473090074</v>
      </c>
    </row>
    <row r="32" spans="1:59" s="230" customFormat="1" ht="15" customHeight="1">
      <c r="A32" s="227"/>
      <c r="B32" s="227"/>
      <c r="C32" s="227"/>
      <c r="D32" s="227"/>
      <c r="E32" s="227"/>
      <c r="F32" s="227"/>
      <c r="G32" s="227"/>
      <c r="H32" s="227"/>
      <c r="I32" s="227"/>
      <c r="J32" s="227"/>
      <c r="K32" s="227"/>
      <c r="L32" s="227"/>
      <c r="M32" s="227"/>
      <c r="N32" s="227"/>
      <c r="O32" s="227"/>
      <c r="P32" s="227"/>
      <c r="Q32" s="227"/>
      <c r="R32" s="227"/>
      <c r="S32" s="227"/>
      <c r="T32" s="227"/>
      <c r="U32" s="227"/>
      <c r="V32" s="238"/>
      <c r="W32" s="248" t="s">
        <v>148</v>
      </c>
      <c r="Y32" s="239"/>
      <c r="Z32" s="243" t="s">
        <v>327</v>
      </c>
      <c r="AA32" s="255">
        <f t="shared" si="10"/>
        <v>5.7873077721167258E-4</v>
      </c>
      <c r="AB32" s="255">
        <f t="shared" si="10"/>
        <v>5.1191415905946799E-4</v>
      </c>
      <c r="AC32" s="255">
        <f t="shared" si="10"/>
        <v>4.8939866537636798E-4</v>
      </c>
      <c r="AD32" s="255">
        <f t="shared" si="10"/>
        <v>4.5706608708260367E-4</v>
      </c>
      <c r="AE32" s="255">
        <f t="shared" si="10"/>
        <v>4.0064886917489994E-4</v>
      </c>
      <c r="AF32" s="255">
        <f t="shared" si="10"/>
        <v>3.791876791336642E-4</v>
      </c>
      <c r="AG32" s="255">
        <f t="shared" si="10"/>
        <v>3.505547268142268E-4</v>
      </c>
      <c r="AH32" s="255">
        <f t="shared" si="10"/>
        <v>3.386384880622216E-4</v>
      </c>
      <c r="AI32" s="255">
        <f t="shared" si="10"/>
        <v>3.262783481091564E-4</v>
      </c>
      <c r="AJ32" s="255">
        <f t="shared" si="10"/>
        <v>3.1849418230725876E-4</v>
      </c>
      <c r="AK32" s="255">
        <f t="shared" si="10"/>
        <v>3.0286863819751683E-4</v>
      </c>
      <c r="AL32" s="255">
        <f t="shared" si="10"/>
        <v>2.8869111248729692E-4</v>
      </c>
      <c r="AM32" s="255">
        <f t="shared" si="10"/>
        <v>2.8839026606635544E-4</v>
      </c>
      <c r="AN32" s="255">
        <f t="shared" si="10"/>
        <v>2.9031473725546893E-4</v>
      </c>
      <c r="AO32" s="255">
        <f t="shared" si="10"/>
        <v>2.8297191398600892E-4</v>
      </c>
      <c r="AP32" s="255">
        <f t="shared" si="10"/>
        <v>3.0288757430090561E-4</v>
      </c>
      <c r="AQ32" s="255">
        <f t="shared" si="10"/>
        <v>3.0001940423740869E-4</v>
      </c>
      <c r="AR32" s="255">
        <f t="shared" si="14"/>
        <v>3.0889746266086847E-4</v>
      </c>
      <c r="AS32" s="255">
        <f t="shared" si="14"/>
        <v>3.0165425262678575E-4</v>
      </c>
      <c r="AT32" s="255">
        <f t="shared" si="15"/>
        <v>2.9648468057755288E-4</v>
      </c>
      <c r="AU32" s="255">
        <f t="shared" si="15"/>
        <v>2.7830528243896112E-4</v>
      </c>
      <c r="AV32" s="255">
        <f t="shared" si="16"/>
        <v>2.7416033184305663E-4</v>
      </c>
      <c r="AW32" s="255">
        <f t="shared" si="16"/>
        <v>2.5247517221942844E-4</v>
      </c>
      <c r="AX32" s="255">
        <f t="shared" si="17"/>
        <v>2.4818941832935022E-4</v>
      </c>
      <c r="AY32" s="255">
        <f t="shared" si="17"/>
        <v>2.4415883857660514E-4</v>
      </c>
      <c r="AZ32" s="259">
        <f t="shared" si="12"/>
        <v>2.4431277768666154E-4</v>
      </c>
      <c r="BA32" s="255">
        <f t="shared" si="12"/>
        <v>2.9765772387144808E-4</v>
      </c>
      <c r="BB32" s="255">
        <f t="shared" si="12"/>
        <v>2.9266363645701765E-4</v>
      </c>
      <c r="BC32" s="255">
        <f t="shared" si="12"/>
        <v>3.0108252774136573E-4</v>
      </c>
      <c r="BD32" s="255">
        <f t="shared" si="13"/>
        <v>2.8486651824017548E-4</v>
      </c>
      <c r="BE32" s="255">
        <f t="shared" si="13"/>
        <v>2.9084972935476916E-4</v>
      </c>
      <c r="BF32" s="255">
        <f t="shared" ref="BF32:BG32" si="22">+BF18/BF$12</f>
        <v>2.8775223630188226E-4</v>
      </c>
      <c r="BG32" s="255">
        <f t="shared" si="22"/>
        <v>2.6819630425107855E-4</v>
      </c>
    </row>
    <row r="33" spans="1:59" s="230" customFormat="1" ht="15" customHeight="1">
      <c r="A33" s="227"/>
      <c r="B33" s="227"/>
      <c r="C33" s="227"/>
      <c r="D33" s="227"/>
      <c r="E33" s="227"/>
      <c r="F33" s="227"/>
      <c r="G33" s="227"/>
      <c r="H33" s="227"/>
      <c r="I33" s="227"/>
      <c r="J33" s="227"/>
      <c r="K33" s="227"/>
      <c r="L33" s="227"/>
      <c r="M33" s="227"/>
      <c r="N33" s="227"/>
      <c r="O33" s="227"/>
      <c r="P33" s="227"/>
      <c r="Q33" s="227"/>
      <c r="R33" s="227"/>
      <c r="S33" s="227"/>
      <c r="T33" s="227"/>
      <c r="U33" s="227"/>
      <c r="V33" s="238"/>
      <c r="W33" s="248" t="s">
        <v>149</v>
      </c>
      <c r="Y33" s="239"/>
      <c r="Z33" s="243" t="s">
        <v>328</v>
      </c>
      <c r="AA33" s="256">
        <f t="shared" si="10"/>
        <v>0.22552416105364104</v>
      </c>
      <c r="AB33" s="256">
        <f t="shared" si="10"/>
        <v>0.21795423101542327</v>
      </c>
      <c r="AC33" s="256">
        <f t="shared" si="10"/>
        <v>0.23122966576092532</v>
      </c>
      <c r="AD33" s="256">
        <f t="shared" si="10"/>
        <v>0.23877612713563645</v>
      </c>
      <c r="AE33" s="256">
        <f t="shared" si="10"/>
        <v>0.24118045158119925</v>
      </c>
      <c r="AF33" s="256">
        <f t="shared" si="10"/>
        <v>0.2372711805447838</v>
      </c>
      <c r="AG33" s="256">
        <f t="shared" si="10"/>
        <v>0.24761438065359856</v>
      </c>
      <c r="AH33" s="256">
        <f t="shared" si="10"/>
        <v>0.23911927059598542</v>
      </c>
      <c r="AI33" s="256">
        <f t="shared" si="10"/>
        <v>0.25512629137112347</v>
      </c>
      <c r="AJ33" s="256">
        <f t="shared" si="10"/>
        <v>0.25954059472810098</v>
      </c>
      <c r="AK33" s="256">
        <f t="shared" si="10"/>
        <v>0.26593705349451741</v>
      </c>
      <c r="AL33" s="256">
        <f t="shared" si="10"/>
        <v>0.26932369563944131</v>
      </c>
      <c r="AM33" s="256">
        <f t="shared" si="10"/>
        <v>0.26670923796339735</v>
      </c>
      <c r="AN33" s="256">
        <f t="shared" si="10"/>
        <v>0.27239702791793802</v>
      </c>
      <c r="AO33" s="256">
        <f t="shared" si="10"/>
        <v>0.27154793853014469</v>
      </c>
      <c r="AP33" s="256">
        <f t="shared" si="10"/>
        <v>0.26752448762194564</v>
      </c>
      <c r="AQ33" s="256">
        <f t="shared" si="10"/>
        <v>0.27790215289171816</v>
      </c>
      <c r="AR33" s="256">
        <f t="shared" si="14"/>
        <v>0.26516873435000959</v>
      </c>
      <c r="AS33" s="256">
        <f t="shared" si="14"/>
        <v>0.27409293233141951</v>
      </c>
      <c r="AT33" s="256">
        <f t="shared" si="15"/>
        <v>0.27234694132905457</v>
      </c>
      <c r="AU33" s="256">
        <f t="shared" si="15"/>
        <v>0.25530885695165434</v>
      </c>
      <c r="AV33" s="256">
        <f t="shared" si="16"/>
        <v>0.2372996509477677</v>
      </c>
      <c r="AW33" s="256">
        <f t="shared" si="16"/>
        <v>0.2244892015596604</v>
      </c>
      <c r="AX33" s="256">
        <f t="shared" si="17"/>
        <v>0.21784965004758894</v>
      </c>
      <c r="AY33" s="256">
        <f t="shared" si="17"/>
        <v>0.21693398632413205</v>
      </c>
      <c r="AZ33" s="257">
        <f t="shared" si="12"/>
        <v>0.22705981353579183</v>
      </c>
      <c r="BA33" s="256">
        <f t="shared" si="12"/>
        <v>0.2250152981393902</v>
      </c>
      <c r="BB33" s="256">
        <f t="shared" si="12"/>
        <v>0.22413917540744388</v>
      </c>
      <c r="BC33" s="256">
        <f t="shared" si="12"/>
        <v>0.25105526170609266</v>
      </c>
      <c r="BD33" s="256">
        <f t="shared" si="13"/>
        <v>0.25263309819949092</v>
      </c>
      <c r="BE33" s="256">
        <f t="shared" si="13"/>
        <v>0.21561206141501948</v>
      </c>
      <c r="BF33" s="256">
        <f t="shared" ref="BF33:BG33" si="23">+BF19/BF$12</f>
        <v>0.2269733887134085</v>
      </c>
      <c r="BG33" s="256">
        <f t="shared" si="23"/>
        <v>0.24055414410852446</v>
      </c>
    </row>
    <row r="34" spans="1:59" s="230" customFormat="1" ht="15" customHeight="1">
      <c r="A34" s="227"/>
      <c r="B34" s="227"/>
      <c r="C34" s="227"/>
      <c r="D34" s="227"/>
      <c r="E34" s="227"/>
      <c r="F34" s="227"/>
      <c r="G34" s="227"/>
      <c r="H34" s="227"/>
      <c r="I34" s="227"/>
      <c r="J34" s="227"/>
      <c r="K34" s="227"/>
      <c r="L34" s="227"/>
      <c r="M34" s="227"/>
      <c r="N34" s="227"/>
      <c r="O34" s="227"/>
      <c r="P34" s="227"/>
      <c r="Q34" s="227"/>
      <c r="R34" s="227"/>
      <c r="S34" s="227"/>
      <c r="T34" s="227"/>
      <c r="U34" s="227"/>
      <c r="V34" s="238"/>
      <c r="W34" s="248" t="s">
        <v>150</v>
      </c>
      <c r="Y34" s="239"/>
      <c r="Z34" s="243" t="s">
        <v>329</v>
      </c>
      <c r="AA34" s="256">
        <f t="shared" si="10"/>
        <v>3.6198036299964431E-2</v>
      </c>
      <c r="AB34" s="256">
        <f t="shared" si="10"/>
        <v>3.8921641783992121E-2</v>
      </c>
      <c r="AC34" s="256">
        <f t="shared" si="10"/>
        <v>4.4539980248263729E-2</v>
      </c>
      <c r="AD34" s="256">
        <f t="shared" si="10"/>
        <v>5.0630235743791246E-2</v>
      </c>
      <c r="AE34" s="256">
        <f t="shared" si="10"/>
        <v>5.5804781169383422E-2</v>
      </c>
      <c r="AF34" s="256">
        <f t="shared" si="10"/>
        <v>5.7040833952631001E-2</v>
      </c>
      <c r="AG34" s="256">
        <f t="shared" si="10"/>
        <v>5.9907634815213912E-2</v>
      </c>
      <c r="AH34" s="256">
        <f t="shared" si="10"/>
        <v>5.5701071819186716E-2</v>
      </c>
      <c r="AI34" s="256">
        <f t="shared" si="10"/>
        <v>5.6079787245066945E-2</v>
      </c>
      <c r="AJ34" s="256">
        <f t="shared" si="10"/>
        <v>5.3094675359594369E-2</v>
      </c>
      <c r="AK34" s="256">
        <f t="shared" si="10"/>
        <v>4.8022875430109517E-2</v>
      </c>
      <c r="AL34" s="256">
        <f t="shared" si="10"/>
        <v>4.5406315708748778E-2</v>
      </c>
      <c r="AM34" s="256">
        <f t="shared" si="10"/>
        <v>3.893995124683932E-2</v>
      </c>
      <c r="AN34" s="256">
        <f t="shared" si="10"/>
        <v>3.4945801623447258E-2</v>
      </c>
      <c r="AO34" s="256">
        <f t="shared" si="10"/>
        <v>3.2381049576833666E-2</v>
      </c>
      <c r="AP34" s="256">
        <f t="shared" si="10"/>
        <v>2.7819860399156425E-2</v>
      </c>
      <c r="AQ34" s="256">
        <f t="shared" si="10"/>
        <v>2.3328368093738425E-2</v>
      </c>
      <c r="AR34" s="256">
        <f t="shared" si="14"/>
        <v>1.8699800704809737E-2</v>
      </c>
      <c r="AS34" s="256">
        <f t="shared" si="14"/>
        <v>1.6067818643934768E-2</v>
      </c>
      <c r="AT34" s="256">
        <f t="shared" si="15"/>
        <v>1.2971300023819776E-2</v>
      </c>
      <c r="AU34" s="256">
        <f t="shared" si="15"/>
        <v>1.1216548862678541E-2</v>
      </c>
      <c r="AV34" s="256">
        <f t="shared" si="16"/>
        <v>1.0165654897858045E-2</v>
      </c>
      <c r="AW34" s="255">
        <f t="shared" si="16"/>
        <v>8.7880185077223883E-3</v>
      </c>
      <c r="AX34" s="255">
        <f t="shared" si="17"/>
        <v>8.9252414589778683E-3</v>
      </c>
      <c r="AY34" s="255">
        <f t="shared" si="17"/>
        <v>9.0011016378959714E-3</v>
      </c>
      <c r="AZ34" s="259">
        <f t="shared" si="12"/>
        <v>9.9427276665774202E-3</v>
      </c>
      <c r="BA34" s="255">
        <f t="shared" si="12"/>
        <v>9.9520867053115129E-3</v>
      </c>
      <c r="BB34" s="256">
        <f t="shared" si="12"/>
        <v>1.0382168555123892E-2</v>
      </c>
      <c r="BC34" s="256">
        <f t="shared" si="12"/>
        <v>1.2300360561733675E-2</v>
      </c>
      <c r="BD34" s="256">
        <f t="shared" si="13"/>
        <v>1.3324338491894223E-2</v>
      </c>
      <c r="BE34" s="256">
        <f t="shared" si="13"/>
        <v>1.080807681756203E-2</v>
      </c>
      <c r="BF34" s="256">
        <f t="shared" ref="BF34:BG34" si="24">+BF20/BF$12</f>
        <v>1.2371028659635921E-2</v>
      </c>
      <c r="BG34" s="256">
        <f t="shared" si="24"/>
        <v>1.3457553546275956E-2</v>
      </c>
    </row>
    <row r="35" spans="1:59" s="230" customFormat="1" ht="15" customHeight="1">
      <c r="A35" s="227"/>
      <c r="B35" s="227"/>
      <c r="C35" s="227"/>
      <c r="D35" s="227"/>
      <c r="E35" s="227"/>
      <c r="F35" s="227"/>
      <c r="G35" s="227"/>
      <c r="H35" s="227"/>
      <c r="I35" s="227"/>
      <c r="J35" s="227"/>
      <c r="K35" s="227"/>
      <c r="L35" s="227"/>
      <c r="M35" s="227"/>
      <c r="N35" s="227"/>
      <c r="O35" s="227"/>
      <c r="P35" s="227"/>
      <c r="Q35" s="227"/>
      <c r="R35" s="227"/>
      <c r="S35" s="227"/>
      <c r="T35" s="227"/>
      <c r="U35" s="227"/>
      <c r="V35" s="238"/>
      <c r="W35" s="258" t="s">
        <v>659</v>
      </c>
      <c r="Y35" s="239"/>
      <c r="Z35" s="246" t="s">
        <v>330</v>
      </c>
      <c r="AA35" s="256">
        <f t="shared" si="10"/>
        <v>5.9891659983755598E-2</v>
      </c>
      <c r="AB35" s="256">
        <f t="shared" si="10"/>
        <v>6.043716862583811E-2</v>
      </c>
      <c r="AC35" s="256">
        <f t="shared" si="10"/>
        <v>5.7033612057277631E-2</v>
      </c>
      <c r="AD35" s="256">
        <f t="shared" si="10"/>
        <v>5.5985905714569947E-2</v>
      </c>
      <c r="AE35" s="256">
        <f t="shared" si="10"/>
        <v>5.4181726513304149E-2</v>
      </c>
      <c r="AF35" s="256">
        <f t="shared" si="10"/>
        <v>5.4697761005793252E-2</v>
      </c>
      <c r="AG35" s="256">
        <f t="shared" si="10"/>
        <v>5.4566471175246593E-2</v>
      </c>
      <c r="AH35" s="256">
        <f t="shared" si="10"/>
        <v>5.841133741128568E-2</v>
      </c>
      <c r="AI35" s="256">
        <f t="shared" si="10"/>
        <v>5.8200183031576584E-2</v>
      </c>
      <c r="AJ35" s="256">
        <f t="shared" si="10"/>
        <v>5.6909869554224016E-2</v>
      </c>
      <c r="AK35" s="256">
        <f t="shared" si="10"/>
        <v>5.7673534917756772E-2</v>
      </c>
      <c r="AL35" s="256">
        <f t="shared" si="10"/>
        <v>5.9563833572918563E-2</v>
      </c>
      <c r="AM35" s="256">
        <f t="shared" si="10"/>
        <v>5.8107016177755204E-2</v>
      </c>
      <c r="AN35" s="256">
        <f t="shared" si="10"/>
        <v>5.8134051997651447E-2</v>
      </c>
      <c r="AO35" s="256">
        <f t="shared" si="10"/>
        <v>5.5655901482283957E-2</v>
      </c>
      <c r="AP35" s="256">
        <f t="shared" si="10"/>
        <v>5.1449247988159891E-2</v>
      </c>
      <c r="AQ35" s="256">
        <f t="shared" si="10"/>
        <v>4.9161864657182211E-2</v>
      </c>
      <c r="AR35" s="256">
        <f t="shared" si="14"/>
        <v>4.6035768505363471E-2</v>
      </c>
      <c r="AS35" s="256">
        <f t="shared" si="14"/>
        <v>4.5747793289045248E-2</v>
      </c>
      <c r="AT35" s="256">
        <f t="shared" si="15"/>
        <v>3.9626217863060545E-2</v>
      </c>
      <c r="AU35" s="256">
        <f t="shared" si="15"/>
        <v>3.610932765282214E-2</v>
      </c>
      <c r="AV35" s="256">
        <f t="shared" si="16"/>
        <v>3.7799671446281206E-2</v>
      </c>
      <c r="AW35" s="256">
        <f t="shared" si="16"/>
        <v>3.5486897563518416E-2</v>
      </c>
      <c r="AX35" s="256">
        <f t="shared" si="17"/>
        <v>3.345972148901942E-2</v>
      </c>
      <c r="AY35" s="256">
        <f t="shared" si="17"/>
        <v>3.1548874619128059E-2</v>
      </c>
      <c r="AZ35" s="257">
        <f t="shared" si="12"/>
        <v>3.2195895242306344E-2</v>
      </c>
      <c r="BA35" s="256">
        <f t="shared" si="12"/>
        <v>3.3359863141479797E-2</v>
      </c>
      <c r="BB35" s="256">
        <f t="shared" si="12"/>
        <v>3.3888461845427452E-2</v>
      </c>
      <c r="BC35" s="256">
        <f t="shared" si="12"/>
        <v>3.7364354399751817E-2</v>
      </c>
      <c r="BD35" s="256">
        <f t="shared" si="13"/>
        <v>3.9635074152980718E-2</v>
      </c>
      <c r="BE35" s="256">
        <f t="shared" si="13"/>
        <v>4.0702892498490517E-2</v>
      </c>
      <c r="BF35" s="256">
        <f t="shared" ref="BF35:BG35" si="25">+BF21/BF$12</f>
        <v>4.0782556296307421E-2</v>
      </c>
      <c r="BG35" s="256">
        <f t="shared" si="25"/>
        <v>3.8898078944165207E-2</v>
      </c>
    </row>
    <row r="36" spans="1:59" s="230" customFormat="1" ht="15" customHeight="1">
      <c r="A36" s="227"/>
      <c r="B36" s="227"/>
      <c r="C36" s="227"/>
      <c r="D36" s="227"/>
      <c r="E36" s="227"/>
      <c r="F36" s="227"/>
      <c r="G36" s="227"/>
      <c r="H36" s="227"/>
      <c r="I36" s="227"/>
      <c r="J36" s="227"/>
      <c r="K36" s="227"/>
      <c r="L36" s="227"/>
      <c r="M36" s="227"/>
      <c r="N36" s="227"/>
      <c r="O36" s="227"/>
      <c r="P36" s="227"/>
      <c r="Q36" s="227"/>
      <c r="R36" s="227"/>
      <c r="S36" s="227"/>
      <c r="T36" s="227"/>
      <c r="U36" s="227"/>
      <c r="V36" s="247"/>
      <c r="W36" s="248" t="s">
        <v>151</v>
      </c>
      <c r="Y36" s="249"/>
      <c r="Z36" s="250" t="s">
        <v>1002</v>
      </c>
      <c r="AA36" s="256">
        <f t="shared" si="10"/>
        <v>1.143377076065155E-2</v>
      </c>
      <c r="AB36" s="256">
        <f t="shared" si="10"/>
        <v>1.4221435650593224E-2</v>
      </c>
      <c r="AC36" s="256">
        <f t="shared" si="10"/>
        <v>1.6034747280613108E-2</v>
      </c>
      <c r="AD36" s="256">
        <f t="shared" si="10"/>
        <v>1.7002862950422797E-2</v>
      </c>
      <c r="AE36" s="256">
        <f t="shared" si="10"/>
        <v>2.0074707386467064E-2</v>
      </c>
      <c r="AF36" s="256">
        <f t="shared" si="10"/>
        <v>2.091811558361659E-2</v>
      </c>
      <c r="AG36" s="256">
        <f t="shared" si="10"/>
        <v>1.8833247631194941E-2</v>
      </c>
      <c r="AH36" s="256">
        <f t="shared" si="10"/>
        <v>1.8030275355199857E-2</v>
      </c>
      <c r="AI36" s="256">
        <f t="shared" si="10"/>
        <v>1.66023969591233E-2</v>
      </c>
      <c r="AJ36" s="256">
        <f t="shared" si="10"/>
        <v>1.5373172829653038E-2</v>
      </c>
      <c r="AK36" s="256">
        <f t="shared" si="10"/>
        <v>1.452791230929317E-2</v>
      </c>
      <c r="AL36" s="256">
        <f t="shared" si="10"/>
        <v>1.3908744696392101E-2</v>
      </c>
      <c r="AM36" s="256">
        <f t="shared" si="10"/>
        <v>1.3770086229429331E-2</v>
      </c>
      <c r="AN36" s="256">
        <f t="shared" si="10"/>
        <v>1.374726715639891E-2</v>
      </c>
      <c r="AO36" s="256">
        <f t="shared" si="10"/>
        <v>1.3159514511484829E-2</v>
      </c>
      <c r="AP36" s="256">
        <f t="shared" si="10"/>
        <v>1.2789248006850402E-2</v>
      </c>
      <c r="AQ36" s="256">
        <f t="shared" si="10"/>
        <v>1.3041264460895994E-2</v>
      </c>
      <c r="AR36" s="256">
        <f t="shared" si="14"/>
        <v>1.3885647732938806E-2</v>
      </c>
      <c r="AS36" s="256">
        <f t="shared" si="14"/>
        <v>1.669827715038193E-2</v>
      </c>
      <c r="AT36" s="256">
        <f t="shared" si="15"/>
        <v>1.8643863681595905E-2</v>
      </c>
      <c r="AU36" s="256">
        <f t="shared" si="15"/>
        <v>1.7424910151381586E-2</v>
      </c>
      <c r="AV36" s="256">
        <f t="shared" si="16"/>
        <v>1.8344197255149488E-2</v>
      </c>
      <c r="AW36" s="256">
        <f t="shared" si="16"/>
        <v>2.2165364608385054E-2</v>
      </c>
      <c r="AX36" s="256">
        <f t="shared" si="17"/>
        <v>1.9107634781680777E-2</v>
      </c>
      <c r="AY36" s="256">
        <f t="shared" si="17"/>
        <v>2.0237120385254236E-2</v>
      </c>
      <c r="AZ36" s="257">
        <f t="shared" si="12"/>
        <v>1.8764342146355344E-2</v>
      </c>
      <c r="BA36" s="256">
        <f t="shared" si="12"/>
        <v>1.805243700137282E-2</v>
      </c>
      <c r="BB36" s="256">
        <f t="shared" si="12"/>
        <v>1.7966856259959085E-2</v>
      </c>
      <c r="BC36" s="256">
        <f t="shared" si="12"/>
        <v>2.0936614324315376E-2</v>
      </c>
      <c r="BD36" s="256">
        <f t="shared" si="13"/>
        <v>1.971949679233018E-2</v>
      </c>
      <c r="BE36" s="256">
        <f t="shared" si="13"/>
        <v>1.6440292946220826E-2</v>
      </c>
      <c r="BF36" s="256">
        <f t="shared" ref="BF36:BG36" si="26">+BF22/BF$12</f>
        <v>1.520080545112437E-2</v>
      </c>
      <c r="BG36" s="256">
        <f t="shared" si="26"/>
        <v>1.8721758053916432E-2</v>
      </c>
    </row>
    <row r="37" spans="1:59" ht="14.25" customHeight="1">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B37" s="260"/>
      <c r="BC37" s="260"/>
      <c r="BD37" s="260"/>
    </row>
    <row r="38" spans="1:59" ht="16.8" thickBot="1">
      <c r="V38" s="222" t="s">
        <v>661</v>
      </c>
      <c r="Y38" s="234" t="s">
        <v>662</v>
      </c>
      <c r="Z38" s="234"/>
      <c r="AY38" s="222"/>
      <c r="AZ38" s="222"/>
      <c r="BC38" s="222"/>
      <c r="BD38" s="222"/>
    </row>
    <row r="39" spans="1:59" ht="14.4" thickBot="1">
      <c r="V39" s="1687" t="s">
        <v>141</v>
      </c>
      <c r="W39" s="1688"/>
      <c r="Y39" s="1687" t="s">
        <v>375</v>
      </c>
      <c r="Z39" s="1688"/>
      <c r="AA39" s="1701">
        <v>1990</v>
      </c>
      <c r="AB39" s="1702">
        <v>1991</v>
      </c>
      <c r="AC39" s="1702">
        <v>1992</v>
      </c>
      <c r="AD39" s="1702">
        <v>1993</v>
      </c>
      <c r="AE39" s="1702">
        <v>1994</v>
      </c>
      <c r="AF39" s="1702">
        <v>1995</v>
      </c>
      <c r="AG39" s="1702">
        <v>1996</v>
      </c>
      <c r="AH39" s="1702">
        <v>1997</v>
      </c>
      <c r="AI39" s="1702">
        <v>1998</v>
      </c>
      <c r="AJ39" s="1702">
        <v>1999</v>
      </c>
      <c r="AK39" s="1702">
        <v>2000</v>
      </c>
      <c r="AL39" s="1702">
        <v>2001</v>
      </c>
      <c r="AM39" s="1702">
        <v>2002</v>
      </c>
      <c r="AN39" s="1702">
        <v>2003</v>
      </c>
      <c r="AO39" s="1702">
        <v>2004</v>
      </c>
      <c r="AP39" s="1702">
        <v>2005</v>
      </c>
      <c r="AQ39" s="1702">
        <f t="shared" ref="AQ39:AW39" si="27">AP39+1</f>
        <v>2006</v>
      </c>
      <c r="AR39" s="1702">
        <f t="shared" si="27"/>
        <v>2007</v>
      </c>
      <c r="AS39" s="1702">
        <f t="shared" si="27"/>
        <v>2008</v>
      </c>
      <c r="AT39" s="1702">
        <f t="shared" si="27"/>
        <v>2009</v>
      </c>
      <c r="AU39" s="1702">
        <f t="shared" si="27"/>
        <v>2010</v>
      </c>
      <c r="AV39" s="1702">
        <f t="shared" si="27"/>
        <v>2011</v>
      </c>
      <c r="AW39" s="1702">
        <f t="shared" si="27"/>
        <v>2012</v>
      </c>
      <c r="AX39" s="1702">
        <f t="shared" ref="AX39:BG39" si="28">AW39+1</f>
        <v>2013</v>
      </c>
      <c r="AY39" s="1702">
        <f t="shared" si="28"/>
        <v>2014</v>
      </c>
      <c r="AZ39" s="1702">
        <f t="shared" si="28"/>
        <v>2015</v>
      </c>
      <c r="BA39" s="1702">
        <f t="shared" si="28"/>
        <v>2016</v>
      </c>
      <c r="BB39" s="1702">
        <f t="shared" si="28"/>
        <v>2017</v>
      </c>
      <c r="BC39" s="1702">
        <f t="shared" si="28"/>
        <v>2018</v>
      </c>
      <c r="BD39" s="1702">
        <f t="shared" si="28"/>
        <v>2019</v>
      </c>
      <c r="BE39" s="1702">
        <f t="shared" si="28"/>
        <v>2020</v>
      </c>
      <c r="BF39" s="1702">
        <f t="shared" si="28"/>
        <v>2021</v>
      </c>
      <c r="BG39" s="1703">
        <f t="shared" si="28"/>
        <v>2022</v>
      </c>
    </row>
    <row r="40" spans="1:59" s="230" customFormat="1" ht="15" customHeight="1">
      <c r="A40" s="227"/>
      <c r="B40" s="227"/>
      <c r="C40" s="227"/>
      <c r="D40" s="227"/>
      <c r="E40" s="227"/>
      <c r="F40" s="227"/>
      <c r="G40" s="227"/>
      <c r="H40" s="227"/>
      <c r="I40" s="227"/>
      <c r="J40" s="227"/>
      <c r="K40" s="227"/>
      <c r="L40" s="227"/>
      <c r="M40" s="227"/>
      <c r="N40" s="227"/>
      <c r="O40" s="227"/>
      <c r="P40" s="227"/>
      <c r="Q40" s="227"/>
      <c r="R40" s="227"/>
      <c r="S40" s="227"/>
      <c r="T40" s="227"/>
      <c r="U40" s="227"/>
      <c r="V40" s="1674" t="s">
        <v>143</v>
      </c>
      <c r="W40" s="1736"/>
      <c r="Y40" s="1680" t="s">
        <v>0</v>
      </c>
      <c r="Z40" s="1689"/>
      <c r="AA40" s="1698">
        <v>1530.1757419177297</v>
      </c>
      <c r="AB40" s="1699">
        <v>1548.2383561241147</v>
      </c>
      <c r="AC40" s="1699">
        <v>1659.6828335956302</v>
      </c>
      <c r="AD40" s="1699">
        <v>1691.1770000330357</v>
      </c>
      <c r="AE40" s="1699">
        <v>1814.7416916690236</v>
      </c>
      <c r="AF40" s="1699">
        <v>1834.7629270758625</v>
      </c>
      <c r="AG40" s="1699">
        <v>1894.8320632864577</v>
      </c>
      <c r="AH40" s="1699">
        <v>1804.7622919995865</v>
      </c>
      <c r="AI40" s="1699">
        <v>1822.2008681772199</v>
      </c>
      <c r="AJ40" s="1699">
        <v>1908.7631873542662</v>
      </c>
      <c r="AK40" s="1699">
        <v>1950.2778168950279</v>
      </c>
      <c r="AL40" s="1699">
        <v>1920.5032296276729</v>
      </c>
      <c r="AM40" s="1699">
        <v>2007.2988615938773</v>
      </c>
      <c r="AN40" s="1699">
        <v>2030.703238103117</v>
      </c>
      <c r="AO40" s="1699">
        <v>2014.0165702016557</v>
      </c>
      <c r="AP40" s="1699">
        <v>2021.0920770183022</v>
      </c>
      <c r="AQ40" s="1699">
        <v>1930.1855581363902</v>
      </c>
      <c r="AR40" s="1699">
        <v>2010.6513893895503</v>
      </c>
      <c r="AS40" s="1699">
        <v>1974.576814454445</v>
      </c>
      <c r="AT40" s="1699">
        <v>1898.4870083015642</v>
      </c>
      <c r="AU40" s="1699">
        <v>2021.535727620899</v>
      </c>
      <c r="AV40" s="1699">
        <v>2115.8699383588978</v>
      </c>
      <c r="AW40" s="1699">
        <v>2299.807762388994</v>
      </c>
      <c r="AX40" s="1699">
        <v>2281.4579796598346</v>
      </c>
      <c r="AY40" s="1699">
        <v>2151.9448380596955</v>
      </c>
      <c r="AZ40" s="1699">
        <v>2061.3828473797707</v>
      </c>
      <c r="BA40" s="1699">
        <v>1992.6828156518675</v>
      </c>
      <c r="BB40" s="1699">
        <v>2039.3360505991036</v>
      </c>
      <c r="BC40" s="1699">
        <v>1863.8311157882313</v>
      </c>
      <c r="BD40" s="1699">
        <v>1842.1007283218723</v>
      </c>
      <c r="BE40" s="1699">
        <v>1857.984211743599</v>
      </c>
      <c r="BF40" s="1699">
        <v>1812.5011101304999</v>
      </c>
      <c r="BG40" s="1700">
        <v>1838.3067368025256</v>
      </c>
    </row>
    <row r="41" spans="1:59" s="230" customFormat="1" ht="15" customHeight="1">
      <c r="A41" s="227"/>
      <c r="B41" s="227"/>
      <c r="C41" s="227"/>
      <c r="D41" s="227"/>
      <c r="E41" s="227"/>
      <c r="F41" s="227"/>
      <c r="G41" s="227"/>
      <c r="H41" s="227"/>
      <c r="I41" s="227"/>
      <c r="J41" s="227"/>
      <c r="K41" s="227"/>
      <c r="L41" s="227"/>
      <c r="M41" s="227"/>
      <c r="N41" s="227"/>
      <c r="O41" s="227"/>
      <c r="P41" s="227"/>
      <c r="Q41" s="227"/>
      <c r="R41" s="227"/>
      <c r="S41" s="227"/>
      <c r="T41" s="227"/>
      <c r="U41" s="227"/>
      <c r="V41" s="1674"/>
      <c r="W41" s="1704" t="s">
        <v>153</v>
      </c>
      <c r="Y41" s="1680"/>
      <c r="Z41" s="1737" t="s">
        <v>331</v>
      </c>
      <c r="AA41" s="1713">
        <v>222.81592204028587</v>
      </c>
      <c r="AB41" s="245">
        <v>225.34541304403064</v>
      </c>
      <c r="AC41" s="245">
        <v>241.41793218510409</v>
      </c>
      <c r="AD41" s="245">
        <v>251.38488843343507</v>
      </c>
      <c r="AE41" s="245">
        <v>254.26585705089281</v>
      </c>
      <c r="AF41" s="245">
        <v>268.16048071566928</v>
      </c>
      <c r="AG41" s="245">
        <v>281.30813860196253</v>
      </c>
      <c r="AH41" s="245">
        <v>268.43861886678525</v>
      </c>
      <c r="AI41" s="245">
        <v>266.77437472338738</v>
      </c>
      <c r="AJ41" s="245">
        <v>281.01651993370751</v>
      </c>
      <c r="AK41" s="245">
        <v>301.92977536604002</v>
      </c>
      <c r="AL41" s="245">
        <v>288.19424803274671</v>
      </c>
      <c r="AM41" s="245">
        <v>309.62159252937914</v>
      </c>
      <c r="AN41" s="245">
        <v>291.83918673501</v>
      </c>
      <c r="AO41" s="245">
        <v>305.64525720449836</v>
      </c>
      <c r="AP41" s="245">
        <v>322.76574397219787</v>
      </c>
      <c r="AQ41" s="245">
        <v>299.37205348537736</v>
      </c>
      <c r="AR41" s="245">
        <v>307.31147584881751</v>
      </c>
      <c r="AS41" s="245">
        <v>294.20069209652883</v>
      </c>
      <c r="AT41" s="245">
        <v>294.19034079784848</v>
      </c>
      <c r="AU41" s="245">
        <v>322.94334622032466</v>
      </c>
      <c r="AV41" s="245">
        <v>335.09754547695917</v>
      </c>
      <c r="AW41" s="245">
        <v>353.80918290221939</v>
      </c>
      <c r="AX41" s="245">
        <v>350.36898998647951</v>
      </c>
      <c r="AY41" s="245">
        <v>333.58464037773416</v>
      </c>
      <c r="AZ41" s="245">
        <v>316.59051468299185</v>
      </c>
      <c r="BA41" s="245">
        <v>315.86175862556092</v>
      </c>
      <c r="BB41" s="245">
        <v>331.68387926093703</v>
      </c>
      <c r="BC41" s="245">
        <v>285.19489605348434</v>
      </c>
      <c r="BD41" s="245">
        <v>283.40349232126613</v>
      </c>
      <c r="BE41" s="245">
        <v>304.20896184934998</v>
      </c>
      <c r="BF41" s="245">
        <v>312.32229561497746</v>
      </c>
      <c r="BG41" s="1714">
        <v>309.98596024263719</v>
      </c>
    </row>
    <row r="42" spans="1:59" s="230" customFormat="1" ht="15" customHeight="1">
      <c r="A42" s="227"/>
      <c r="B42" s="227"/>
      <c r="C42" s="227"/>
      <c r="D42" s="227"/>
      <c r="E42" s="227"/>
      <c r="F42" s="227"/>
      <c r="G42" s="227"/>
      <c r="H42" s="227"/>
      <c r="I42" s="227"/>
      <c r="J42" s="227"/>
      <c r="K42" s="227"/>
      <c r="L42" s="227"/>
      <c r="M42" s="227"/>
      <c r="N42" s="227"/>
      <c r="O42" s="227"/>
      <c r="P42" s="227"/>
      <c r="Q42" s="227"/>
      <c r="R42" s="227"/>
      <c r="S42" s="227"/>
      <c r="T42" s="227"/>
      <c r="U42" s="227"/>
      <c r="V42" s="1674"/>
      <c r="W42" s="1705" t="s">
        <v>154</v>
      </c>
      <c r="Y42" s="1680"/>
      <c r="Z42" s="1738" t="s">
        <v>340</v>
      </c>
      <c r="AA42" s="1741">
        <v>31.190763346404214</v>
      </c>
      <c r="AB42" s="242">
        <v>31.607531283693902</v>
      </c>
      <c r="AC42" s="242">
        <v>32.9863073589256</v>
      </c>
      <c r="AD42" s="242">
        <v>31.384330183429508</v>
      </c>
      <c r="AE42" s="242">
        <v>35.859713491447891</v>
      </c>
      <c r="AF42" s="242">
        <v>35.142059493307904</v>
      </c>
      <c r="AG42" s="242">
        <v>35.102846433952557</v>
      </c>
      <c r="AH42" s="242">
        <v>34.427347649568247</v>
      </c>
      <c r="AI42" s="242">
        <v>33.584206302010678</v>
      </c>
      <c r="AJ42" s="242">
        <v>35.963950814364964</v>
      </c>
      <c r="AK42" s="242">
        <v>35.718235078533525</v>
      </c>
      <c r="AL42" s="242">
        <v>36.180959110542183</v>
      </c>
      <c r="AM42" s="242">
        <v>39.200714351275124</v>
      </c>
      <c r="AN42" s="242">
        <v>41.387829656204246</v>
      </c>
      <c r="AO42" s="242">
        <v>41.503754766351513</v>
      </c>
      <c r="AP42" s="242">
        <v>42.178275426469284</v>
      </c>
      <c r="AQ42" s="242">
        <v>40.362829803828006</v>
      </c>
      <c r="AR42" s="242">
        <v>45.837488061206614</v>
      </c>
      <c r="AS42" s="242">
        <v>45.137838701047173</v>
      </c>
      <c r="AT42" s="242">
        <v>43.442782332765503</v>
      </c>
      <c r="AU42" s="242">
        <v>49.431353333764335</v>
      </c>
      <c r="AV42" s="242">
        <v>54.846115983915738</v>
      </c>
      <c r="AW42" s="242">
        <v>62.472147456250497</v>
      </c>
      <c r="AX42" s="242">
        <v>63.050836746342689</v>
      </c>
      <c r="AY42" s="242">
        <v>58.077122530857672</v>
      </c>
      <c r="AZ42" s="242">
        <v>53.524103925474535</v>
      </c>
      <c r="BA42" s="242">
        <v>49.981580837636876</v>
      </c>
      <c r="BB42" s="242">
        <v>49.17116213397972</v>
      </c>
      <c r="BC42" s="242">
        <v>41.480063717191733</v>
      </c>
      <c r="BD42" s="242">
        <v>39.004474742691855</v>
      </c>
      <c r="BE42" s="242">
        <v>41.16416751725113</v>
      </c>
      <c r="BF42" s="242">
        <v>40.789416610218957</v>
      </c>
      <c r="BG42" s="1742">
        <v>40.876349282303892</v>
      </c>
    </row>
    <row r="43" spans="1:59" s="230" customFormat="1" ht="15" customHeight="1">
      <c r="A43" s="227"/>
      <c r="B43" s="227"/>
      <c r="C43" s="227"/>
      <c r="D43" s="227"/>
      <c r="E43" s="227"/>
      <c r="F43" s="227"/>
      <c r="G43" s="227"/>
      <c r="H43" s="227"/>
      <c r="I43" s="227"/>
      <c r="J43" s="227"/>
      <c r="K43" s="227"/>
      <c r="L43" s="227"/>
      <c r="M43" s="227"/>
      <c r="N43" s="227"/>
      <c r="O43" s="227"/>
      <c r="P43" s="227"/>
      <c r="Q43" s="227"/>
      <c r="R43" s="227"/>
      <c r="S43" s="227"/>
      <c r="T43" s="227"/>
      <c r="U43" s="227"/>
      <c r="V43" s="1674"/>
      <c r="W43" s="1706" t="s">
        <v>155</v>
      </c>
      <c r="Y43" s="1680"/>
      <c r="Z43" s="1739" t="s">
        <v>376</v>
      </c>
      <c r="AA43" s="1713">
        <v>281.85841075401839</v>
      </c>
      <c r="AB43" s="245">
        <v>285.07374901666464</v>
      </c>
      <c r="AC43" s="245">
        <v>292.64472077684326</v>
      </c>
      <c r="AD43" s="245">
        <v>299.94176778895491</v>
      </c>
      <c r="AE43" s="245">
        <v>295.13771956746405</v>
      </c>
      <c r="AF43" s="245">
        <v>303.70771284754784</v>
      </c>
      <c r="AG43" s="245">
        <v>306.69280735172958</v>
      </c>
      <c r="AH43" s="245">
        <v>292.8399616208219</v>
      </c>
      <c r="AI43" s="245">
        <v>289.69974435323979</v>
      </c>
      <c r="AJ43" s="245">
        <v>294.65614483888976</v>
      </c>
      <c r="AK43" s="245">
        <v>299.52945014822694</v>
      </c>
      <c r="AL43" s="245">
        <v>288.52401013685869</v>
      </c>
      <c r="AM43" s="245">
        <v>298.55094352470809</v>
      </c>
      <c r="AN43" s="245">
        <v>296.01501378510869</v>
      </c>
      <c r="AO43" s="245">
        <v>289.54102737267414</v>
      </c>
      <c r="AP43" s="245">
        <v>295.8045786141189</v>
      </c>
      <c r="AQ43" s="245">
        <v>283.0533645169221</v>
      </c>
      <c r="AR43" s="245">
        <v>288.59064008376453</v>
      </c>
      <c r="AS43" s="245">
        <v>275.97142948252673</v>
      </c>
      <c r="AT43" s="245">
        <v>271.43829290472826</v>
      </c>
      <c r="AU43" s="245">
        <v>286.08156999848592</v>
      </c>
      <c r="AV43" s="245">
        <v>287.76372571940277</v>
      </c>
      <c r="AW43" s="245">
        <v>301.53036823356456</v>
      </c>
      <c r="AX43" s="245">
        <v>297.47925950157685</v>
      </c>
      <c r="AY43" s="245">
        <v>286.52532724179542</v>
      </c>
      <c r="AZ43" s="245">
        <v>273.99899252478104</v>
      </c>
      <c r="BA43" s="245">
        <v>270.78491493066605</v>
      </c>
      <c r="BB43" s="245">
        <v>283.35253969116519</v>
      </c>
      <c r="BC43" s="245">
        <v>253.06554137993109</v>
      </c>
      <c r="BD43" s="245">
        <v>257.33137843050963</v>
      </c>
      <c r="BE43" s="245">
        <v>271.86469895856129</v>
      </c>
      <c r="BF43" s="245">
        <v>257.42384300540613</v>
      </c>
      <c r="BG43" s="1714">
        <v>249.25027964679037</v>
      </c>
    </row>
    <row r="44" spans="1:59" s="230" customFormat="1" ht="15" customHeight="1">
      <c r="A44" s="227"/>
      <c r="B44" s="227"/>
      <c r="C44" s="227"/>
      <c r="D44" s="227"/>
      <c r="E44" s="227"/>
      <c r="F44" s="227"/>
      <c r="G44" s="227"/>
      <c r="H44" s="227"/>
      <c r="I44" s="227"/>
      <c r="J44" s="227"/>
      <c r="K44" s="227"/>
      <c r="L44" s="227"/>
      <c r="M44" s="227"/>
      <c r="N44" s="227"/>
      <c r="O44" s="227"/>
      <c r="P44" s="227"/>
      <c r="Q44" s="227"/>
      <c r="R44" s="227"/>
      <c r="S44" s="227"/>
      <c r="T44" s="227"/>
      <c r="U44" s="227"/>
      <c r="V44" s="1674"/>
      <c r="W44" s="1705" t="s">
        <v>156</v>
      </c>
      <c r="Y44" s="1680"/>
      <c r="Z44" s="1738" t="s">
        <v>341</v>
      </c>
      <c r="AA44" s="1713">
        <v>80.805127351742854</v>
      </c>
      <c r="AB44" s="245">
        <v>82.825016266132337</v>
      </c>
      <c r="AC44" s="245">
        <v>84.880827989361308</v>
      </c>
      <c r="AD44" s="245">
        <v>86.883063639702343</v>
      </c>
      <c r="AE44" s="245">
        <v>87.968592067447375</v>
      </c>
      <c r="AF44" s="245">
        <v>89.818381766511024</v>
      </c>
      <c r="AG44" s="245">
        <v>90.519732003585887</v>
      </c>
      <c r="AH44" s="245">
        <v>87.739391830552648</v>
      </c>
      <c r="AI44" s="245">
        <v>87.881425933203715</v>
      </c>
      <c r="AJ44" s="245">
        <v>89.621789093224663</v>
      </c>
      <c r="AK44" s="245">
        <v>89.779181545611237</v>
      </c>
      <c r="AL44" s="245">
        <v>87.864625406315213</v>
      </c>
      <c r="AM44" s="245">
        <v>90.603259063044149</v>
      </c>
      <c r="AN44" s="245">
        <v>93.688154932069168</v>
      </c>
      <c r="AO44" s="245">
        <v>89.791523058522401</v>
      </c>
      <c r="AP44" s="245">
        <v>90.43892711891327</v>
      </c>
      <c r="AQ44" s="245">
        <v>88.403535672078831</v>
      </c>
      <c r="AR44" s="245">
        <v>92.550814652168299</v>
      </c>
      <c r="AS44" s="245">
        <v>89.348730699273816</v>
      </c>
      <c r="AT44" s="245">
        <v>87.403700256422681</v>
      </c>
      <c r="AU44" s="245">
        <v>93.305905389538083</v>
      </c>
      <c r="AV44" s="245">
        <v>96.109304792637559</v>
      </c>
      <c r="AW44" s="245">
        <v>105.46784950030062</v>
      </c>
      <c r="AX44" s="245">
        <v>107.02798144671871</v>
      </c>
      <c r="AY44" s="245">
        <v>103.96112360389728</v>
      </c>
      <c r="AZ44" s="245">
        <v>101.09230078124745</v>
      </c>
      <c r="BA44" s="245">
        <v>99.670534459042599</v>
      </c>
      <c r="BB44" s="245">
        <v>104.90702863317034</v>
      </c>
      <c r="BC44" s="245">
        <v>95.15546341598143</v>
      </c>
      <c r="BD44" s="245">
        <v>98.132989631695878</v>
      </c>
      <c r="BE44" s="245">
        <v>105.3574851911971</v>
      </c>
      <c r="BF44" s="245">
        <v>100.1164951041677</v>
      </c>
      <c r="BG44" s="1714">
        <v>97.545166424091263</v>
      </c>
    </row>
    <row r="45" spans="1:59" s="230" customFormat="1" ht="15" customHeight="1">
      <c r="A45" s="227"/>
      <c r="B45" s="227"/>
      <c r="C45" s="227"/>
      <c r="D45" s="227"/>
      <c r="E45" s="227"/>
      <c r="F45" s="227"/>
      <c r="G45" s="227"/>
      <c r="H45" s="227"/>
      <c r="I45" s="227"/>
      <c r="J45" s="227"/>
      <c r="K45" s="227"/>
      <c r="L45" s="227"/>
      <c r="M45" s="227"/>
      <c r="N45" s="227"/>
      <c r="O45" s="227"/>
      <c r="P45" s="227"/>
      <c r="Q45" s="227"/>
      <c r="R45" s="227"/>
      <c r="S45" s="227"/>
      <c r="T45" s="227"/>
      <c r="U45" s="227"/>
      <c r="V45" s="1674"/>
      <c r="W45" s="1707" t="s">
        <v>159</v>
      </c>
      <c r="Y45" s="1680"/>
      <c r="Z45" s="1739" t="s">
        <v>403</v>
      </c>
      <c r="AA45" s="1713">
        <v>403.88411700646202</v>
      </c>
      <c r="AB45" s="245">
        <v>410.09225272721659</v>
      </c>
      <c r="AC45" s="245">
        <v>428.7925961051069</v>
      </c>
      <c r="AD45" s="245">
        <v>408.70863859564349</v>
      </c>
      <c r="AE45" s="245">
        <v>467.80207933668112</v>
      </c>
      <c r="AF45" s="245">
        <v>459.20431199536307</v>
      </c>
      <c r="AG45" s="245">
        <v>459.42582318779199</v>
      </c>
      <c r="AH45" s="245">
        <v>451.27739486596215</v>
      </c>
      <c r="AI45" s="245">
        <v>440.87580402797869</v>
      </c>
      <c r="AJ45" s="245">
        <v>472.78687768981524</v>
      </c>
      <c r="AK45" s="245">
        <v>470.19920910634391</v>
      </c>
      <c r="AL45" s="245">
        <v>474.19505983097349</v>
      </c>
      <c r="AM45" s="245">
        <v>511.51425674006305</v>
      </c>
      <c r="AN45" s="245">
        <v>537.68134627200584</v>
      </c>
      <c r="AO45" s="245">
        <v>536.82160149076242</v>
      </c>
      <c r="AP45" s="245">
        <v>543.15451481393029</v>
      </c>
      <c r="AQ45" s="245">
        <v>517.49939188754706</v>
      </c>
      <c r="AR45" s="245">
        <v>585.11922751791292</v>
      </c>
      <c r="AS45" s="245">
        <v>573.66886929096188</v>
      </c>
      <c r="AT45" s="245">
        <v>549.71392478471455</v>
      </c>
      <c r="AU45" s="245">
        <v>622.7615481343023</v>
      </c>
      <c r="AV45" s="245">
        <v>699.65572095190589</v>
      </c>
      <c r="AW45" s="245">
        <v>807.44633273493707</v>
      </c>
      <c r="AX45" s="245">
        <v>826.22331173115583</v>
      </c>
      <c r="AY45" s="245">
        <v>772.1561733954959</v>
      </c>
      <c r="AZ45" s="245">
        <v>722.57540299390621</v>
      </c>
      <c r="BA45" s="245">
        <v>685.72014977246602</v>
      </c>
      <c r="BB45" s="245">
        <v>686.20318987443511</v>
      </c>
      <c r="BC45" s="245">
        <v>589.42158833258304</v>
      </c>
      <c r="BD45" s="245">
        <v>564.97090699630076</v>
      </c>
      <c r="BE45" s="245">
        <v>608.53271980528928</v>
      </c>
      <c r="BF45" s="245">
        <v>566.56713228749163</v>
      </c>
      <c r="BG45" s="1714">
        <v>567.77463165419999</v>
      </c>
    </row>
    <row r="46" spans="1:59" s="230" customFormat="1" ht="15" customHeight="1">
      <c r="A46" s="227"/>
      <c r="B46" s="227"/>
      <c r="C46" s="227"/>
      <c r="D46" s="227"/>
      <c r="E46" s="227"/>
      <c r="F46" s="227"/>
      <c r="G46" s="227"/>
      <c r="H46" s="227"/>
      <c r="I46" s="227"/>
      <c r="J46" s="227"/>
      <c r="K46" s="227"/>
      <c r="L46" s="227"/>
      <c r="M46" s="227"/>
      <c r="N46" s="227"/>
      <c r="O46" s="227"/>
      <c r="P46" s="227"/>
      <c r="Q46" s="227"/>
      <c r="R46" s="227"/>
      <c r="S46" s="227"/>
      <c r="T46" s="227"/>
      <c r="U46" s="227"/>
      <c r="V46" s="1674"/>
      <c r="W46" s="1705" t="s">
        <v>157</v>
      </c>
      <c r="Y46" s="1680"/>
      <c r="Z46" s="1738" t="s">
        <v>339</v>
      </c>
      <c r="AA46" s="1713">
        <v>400.48095751189169</v>
      </c>
      <c r="AB46" s="245">
        <v>397.70507903091408</v>
      </c>
      <c r="AC46" s="245">
        <v>457.6901475081948</v>
      </c>
      <c r="AD46" s="245">
        <v>489.43738456490263</v>
      </c>
      <c r="AE46" s="245">
        <v>538.95148368251114</v>
      </c>
      <c r="AF46" s="245">
        <v>539.99277319287057</v>
      </c>
      <c r="AG46" s="245">
        <v>582.70257507677991</v>
      </c>
      <c r="AH46" s="245">
        <v>532.08063690530889</v>
      </c>
      <c r="AI46" s="245">
        <v>567.07998663645049</v>
      </c>
      <c r="AJ46" s="245">
        <v>596.74669461195117</v>
      </c>
      <c r="AK46" s="245">
        <v>612.30908477563946</v>
      </c>
      <c r="AL46" s="245">
        <v>604.44000325495324</v>
      </c>
      <c r="AM46" s="245">
        <v>613.52926954879956</v>
      </c>
      <c r="AN46" s="245">
        <v>624.12207915746535</v>
      </c>
      <c r="AO46" s="245">
        <v>612.11801821207655</v>
      </c>
      <c r="AP46" s="245">
        <v>596.9181217775855</v>
      </c>
      <c r="AQ46" s="245">
        <v>581.43080127602911</v>
      </c>
      <c r="AR46" s="245">
        <v>570.76066441194882</v>
      </c>
      <c r="AS46" s="245">
        <v>572.94469134062444</v>
      </c>
      <c r="AT46" s="245">
        <v>541.67297443988195</v>
      </c>
      <c r="AU46" s="245">
        <v>538.79063017233273</v>
      </c>
      <c r="AV46" s="245">
        <v>523.6044014255499</v>
      </c>
      <c r="AW46" s="245">
        <v>536.49276149949242</v>
      </c>
      <c r="AX46" s="245">
        <v>517.37738581414999</v>
      </c>
      <c r="AY46" s="245">
        <v>486.19984627644948</v>
      </c>
      <c r="AZ46" s="245">
        <v>488.55297321998137</v>
      </c>
      <c r="BA46" s="245">
        <v>468.21547001869624</v>
      </c>
      <c r="BB46" s="245">
        <v>478.26783137781689</v>
      </c>
      <c r="BC46" s="245">
        <v>490.85040330054676</v>
      </c>
      <c r="BD46" s="245">
        <v>489.9203878318188</v>
      </c>
      <c r="BE46" s="245">
        <v>420.68504205693961</v>
      </c>
      <c r="BF46" s="245">
        <v>433.81202219218073</v>
      </c>
      <c r="BG46" s="1714">
        <v>466.95141502546591</v>
      </c>
    </row>
    <row r="47" spans="1:59" s="230" customFormat="1" ht="15" customHeight="1">
      <c r="A47" s="227"/>
      <c r="B47" s="227"/>
      <c r="C47" s="227"/>
      <c r="D47" s="227"/>
      <c r="E47" s="227"/>
      <c r="F47" s="227"/>
      <c r="G47" s="227"/>
      <c r="H47" s="227"/>
      <c r="I47" s="227"/>
      <c r="J47" s="227"/>
      <c r="K47" s="227"/>
      <c r="L47" s="227"/>
      <c r="M47" s="227"/>
      <c r="N47" s="227"/>
      <c r="O47" s="227"/>
      <c r="P47" s="227"/>
      <c r="Q47" s="227"/>
      <c r="R47" s="227"/>
      <c r="S47" s="227"/>
      <c r="T47" s="227"/>
      <c r="U47" s="227"/>
      <c r="V47" s="1674"/>
      <c r="W47" s="1706" t="s">
        <v>659</v>
      </c>
      <c r="Y47" s="1680"/>
      <c r="Z47" s="1740" t="s">
        <v>342</v>
      </c>
      <c r="AA47" s="1741">
        <v>91.644765250327623</v>
      </c>
      <c r="AB47" s="242">
        <v>93.571142602063532</v>
      </c>
      <c r="AC47" s="242">
        <v>94.657706869416444</v>
      </c>
      <c r="AD47" s="242">
        <v>94.682076070498795</v>
      </c>
      <c r="AE47" s="242">
        <v>98.325838030301952</v>
      </c>
      <c r="AF47" s="242">
        <v>100.3574240874852</v>
      </c>
      <c r="AG47" s="242">
        <v>103.39429916325351</v>
      </c>
      <c r="AH47" s="242">
        <v>105.41857918515313</v>
      </c>
      <c r="AI47" s="242">
        <v>106.05242404821196</v>
      </c>
      <c r="AJ47" s="242">
        <v>108.62746400223612</v>
      </c>
      <c r="AK47" s="242">
        <v>112.47941577202184</v>
      </c>
      <c r="AL47" s="242">
        <v>114.39253474579532</v>
      </c>
      <c r="AM47" s="242">
        <v>116.63814742422502</v>
      </c>
      <c r="AN47" s="242">
        <v>118.05300763568577</v>
      </c>
      <c r="AO47" s="242">
        <v>112.09190781483078</v>
      </c>
      <c r="AP47" s="242">
        <v>103.98366747741977</v>
      </c>
      <c r="AQ47" s="242">
        <v>94.891521172348916</v>
      </c>
      <c r="AR47" s="242">
        <v>92.561881906924768</v>
      </c>
      <c r="AS47" s="242">
        <v>90.332531941003396</v>
      </c>
      <c r="AT47" s="242">
        <v>75.229859801147811</v>
      </c>
      <c r="AU47" s="242">
        <v>72.996295950549253</v>
      </c>
      <c r="AV47" s="242">
        <v>79.979188493029611</v>
      </c>
      <c r="AW47" s="242">
        <v>81.613042479682733</v>
      </c>
      <c r="AX47" s="242">
        <v>76.33694858831899</v>
      </c>
      <c r="AY47" s="242">
        <v>67.891437883225166</v>
      </c>
      <c r="AZ47" s="242">
        <v>66.368066208526258</v>
      </c>
      <c r="BA47" s="242">
        <v>66.47562601452492</v>
      </c>
      <c r="BB47" s="242">
        <v>69.109961940732433</v>
      </c>
      <c r="BC47" s="242">
        <v>69.640846351596338</v>
      </c>
      <c r="BD47" s="242">
        <v>73.011798964297199</v>
      </c>
      <c r="BE47" s="242">
        <v>75.625331634492355</v>
      </c>
      <c r="BF47" s="242">
        <v>73.91842856101681</v>
      </c>
      <c r="BG47" s="1742">
        <v>71.506600571735376</v>
      </c>
    </row>
    <row r="48" spans="1:59" s="230" customFormat="1" ht="15" customHeight="1" thickBot="1">
      <c r="A48" s="227"/>
      <c r="B48" s="227"/>
      <c r="C48" s="227"/>
      <c r="D48" s="227"/>
      <c r="E48" s="227"/>
      <c r="F48" s="227"/>
      <c r="G48" s="227"/>
      <c r="H48" s="227"/>
      <c r="I48" s="227"/>
      <c r="J48" s="227"/>
      <c r="K48" s="227"/>
      <c r="L48" s="227"/>
      <c r="M48" s="227"/>
      <c r="N48" s="227"/>
      <c r="O48" s="227"/>
      <c r="P48" s="227"/>
      <c r="Q48" s="227"/>
      <c r="R48" s="227"/>
      <c r="S48" s="227"/>
      <c r="T48" s="227"/>
      <c r="U48" s="227"/>
      <c r="V48" s="1678"/>
      <c r="W48" s="1679" t="s">
        <v>151</v>
      </c>
      <c r="Y48" s="1684"/>
      <c r="Z48" s="1685" t="s">
        <v>1002</v>
      </c>
      <c r="AA48" s="1715">
        <v>17.495678656597232</v>
      </c>
      <c r="AB48" s="1716">
        <v>22.018172153399338</v>
      </c>
      <c r="AC48" s="1716">
        <v>26.612594802677791</v>
      </c>
      <c r="AD48" s="1716">
        <v>28.754850756468876</v>
      </c>
      <c r="AE48" s="1716">
        <v>36.430408442277873</v>
      </c>
      <c r="AF48" s="1716">
        <v>38.379782977107595</v>
      </c>
      <c r="AG48" s="1716">
        <v>35.6858414674019</v>
      </c>
      <c r="AH48" s="1716">
        <v>32.540361075434156</v>
      </c>
      <c r="AI48" s="1716">
        <v>30.25290215273732</v>
      </c>
      <c r="AJ48" s="1716">
        <v>29.343746370076538</v>
      </c>
      <c r="AK48" s="1716">
        <v>28.333465102610685</v>
      </c>
      <c r="AL48" s="1716">
        <v>26.711789109487796</v>
      </c>
      <c r="AM48" s="1716">
        <v>27.640678412383021</v>
      </c>
      <c r="AN48" s="1716">
        <v>27.916619929567897</v>
      </c>
      <c r="AO48" s="1716">
        <v>26.503480281939591</v>
      </c>
      <c r="AP48" s="1716">
        <v>25.84824781766746</v>
      </c>
      <c r="AQ48" s="1716">
        <v>25.172060322258808</v>
      </c>
      <c r="AR48" s="1716">
        <v>27.919196906807269</v>
      </c>
      <c r="AS48" s="1716">
        <v>32.9720309024786</v>
      </c>
      <c r="AT48" s="1716">
        <v>35.395132984055202</v>
      </c>
      <c r="AU48" s="1716">
        <v>35.225078421601957</v>
      </c>
      <c r="AV48" s="1716">
        <v>38.813935515496603</v>
      </c>
      <c r="AW48" s="1716">
        <v>50.976077582546225</v>
      </c>
      <c r="AX48" s="1716">
        <v>43.593265845091409</v>
      </c>
      <c r="AY48" s="1716">
        <v>43.549166750240488</v>
      </c>
      <c r="AZ48" s="1716">
        <v>38.680493042862217</v>
      </c>
      <c r="BA48" s="1716">
        <v>35.972780993273538</v>
      </c>
      <c r="BB48" s="1716">
        <v>36.640457686866746</v>
      </c>
      <c r="BC48" s="1716">
        <v>39.022313236916595</v>
      </c>
      <c r="BD48" s="1716">
        <v>36.325299403292242</v>
      </c>
      <c r="BE48" s="1716">
        <v>30.545804730517951</v>
      </c>
      <c r="BF48" s="1716">
        <v>27.551476755040675</v>
      </c>
      <c r="BG48" s="1717">
        <v>34.416333955301518</v>
      </c>
    </row>
    <row r="49" spans="1:59">
      <c r="AY49" s="222"/>
      <c r="AZ49" s="222"/>
      <c r="BC49" s="222"/>
      <c r="BD49" s="222"/>
    </row>
    <row r="50" spans="1:59">
      <c r="V50" s="222" t="s">
        <v>158</v>
      </c>
      <c r="Y50" s="234" t="s">
        <v>663</v>
      </c>
      <c r="Z50" s="234"/>
      <c r="AY50" s="222"/>
      <c r="AZ50" s="222"/>
      <c r="BC50" s="222"/>
      <c r="BD50" s="222"/>
    </row>
    <row r="51" spans="1:59">
      <c r="V51" s="224" t="s">
        <v>141</v>
      </c>
      <c r="W51" s="225"/>
      <c r="Y51" s="224" t="s">
        <v>338</v>
      </c>
      <c r="Z51" s="225"/>
      <c r="AA51" s="226">
        <v>1990</v>
      </c>
      <c r="AB51" s="226">
        <v>1991</v>
      </c>
      <c r="AC51" s="226">
        <v>1992</v>
      </c>
      <c r="AD51" s="226">
        <v>1993</v>
      </c>
      <c r="AE51" s="226">
        <v>1994</v>
      </c>
      <c r="AF51" s="226">
        <v>1995</v>
      </c>
      <c r="AG51" s="226">
        <v>1996</v>
      </c>
      <c r="AH51" s="226">
        <v>1997</v>
      </c>
      <c r="AI51" s="226">
        <v>1998</v>
      </c>
      <c r="AJ51" s="226">
        <v>1999</v>
      </c>
      <c r="AK51" s="226">
        <v>2000</v>
      </c>
      <c r="AL51" s="226">
        <v>2001</v>
      </c>
      <c r="AM51" s="226">
        <v>2002</v>
      </c>
      <c r="AN51" s="226">
        <v>2003</v>
      </c>
      <c r="AO51" s="226">
        <v>2004</v>
      </c>
      <c r="AP51" s="226">
        <v>2005</v>
      </c>
      <c r="AQ51" s="226">
        <f t="shared" ref="AQ51:AW51" si="29">AP51+1</f>
        <v>2006</v>
      </c>
      <c r="AR51" s="226">
        <f t="shared" si="29"/>
        <v>2007</v>
      </c>
      <c r="AS51" s="226">
        <f t="shared" si="29"/>
        <v>2008</v>
      </c>
      <c r="AT51" s="226">
        <f t="shared" si="29"/>
        <v>2009</v>
      </c>
      <c r="AU51" s="226">
        <f t="shared" si="29"/>
        <v>2010</v>
      </c>
      <c r="AV51" s="226">
        <f t="shared" si="29"/>
        <v>2011</v>
      </c>
      <c r="AW51" s="226">
        <f t="shared" si="29"/>
        <v>2012</v>
      </c>
      <c r="AX51" s="226">
        <f t="shared" ref="AX51:BG51" si="30">AW51+1</f>
        <v>2013</v>
      </c>
      <c r="AY51" s="226">
        <f t="shared" si="30"/>
        <v>2014</v>
      </c>
      <c r="AZ51" s="226">
        <f t="shared" si="30"/>
        <v>2015</v>
      </c>
      <c r="BA51" s="226">
        <f t="shared" si="30"/>
        <v>2016</v>
      </c>
      <c r="BB51" s="226">
        <f t="shared" si="30"/>
        <v>2017</v>
      </c>
      <c r="BC51" s="226">
        <f t="shared" si="30"/>
        <v>2018</v>
      </c>
      <c r="BD51" s="226">
        <f t="shared" si="30"/>
        <v>2019</v>
      </c>
      <c r="BE51" s="226">
        <f t="shared" si="30"/>
        <v>2020</v>
      </c>
      <c r="BF51" s="226">
        <f t="shared" si="30"/>
        <v>2021</v>
      </c>
      <c r="BG51" s="226">
        <f t="shared" si="30"/>
        <v>2022</v>
      </c>
    </row>
    <row r="52" spans="1:59" s="230" customFormat="1" ht="15" customHeight="1">
      <c r="A52" s="227"/>
      <c r="B52" s="227"/>
      <c r="C52" s="227"/>
      <c r="D52" s="227"/>
      <c r="E52" s="227"/>
      <c r="F52" s="227"/>
      <c r="G52" s="227"/>
      <c r="H52" s="227"/>
      <c r="I52" s="227"/>
      <c r="J52" s="227"/>
      <c r="K52" s="227"/>
      <c r="L52" s="227"/>
      <c r="M52" s="227"/>
      <c r="N52" s="227"/>
      <c r="O52" s="227"/>
      <c r="P52" s="227"/>
      <c r="Q52" s="227"/>
      <c r="R52" s="227"/>
      <c r="S52" s="227"/>
      <c r="T52" s="227"/>
      <c r="U52" s="227"/>
      <c r="V52" s="235" t="s">
        <v>143</v>
      </c>
      <c r="W52" s="251"/>
      <c r="Y52" s="236" t="s">
        <v>0</v>
      </c>
      <c r="Z52" s="261"/>
      <c r="AA52" s="262">
        <f t="shared" ref="AA52:AQ52" si="31">SUM(AA53:AA60)</f>
        <v>1</v>
      </c>
      <c r="AB52" s="262">
        <f t="shared" si="31"/>
        <v>1.0000000000000002</v>
      </c>
      <c r="AC52" s="262">
        <f t="shared" si="31"/>
        <v>1</v>
      </c>
      <c r="AD52" s="262">
        <f t="shared" si="31"/>
        <v>0.99999999999999989</v>
      </c>
      <c r="AE52" s="262">
        <f t="shared" si="31"/>
        <v>1.0000000000000002</v>
      </c>
      <c r="AF52" s="262">
        <f t="shared" si="31"/>
        <v>0.99999999999999989</v>
      </c>
      <c r="AG52" s="262">
        <f t="shared" si="31"/>
        <v>1</v>
      </c>
      <c r="AH52" s="262">
        <f t="shared" si="31"/>
        <v>0.99999999999999989</v>
      </c>
      <c r="AI52" s="262">
        <f t="shared" si="31"/>
        <v>1.0000000000000002</v>
      </c>
      <c r="AJ52" s="262">
        <f t="shared" si="31"/>
        <v>0.99999999999999989</v>
      </c>
      <c r="AK52" s="262">
        <f t="shared" si="31"/>
        <v>0.99999999999999978</v>
      </c>
      <c r="AL52" s="262">
        <f t="shared" si="31"/>
        <v>1</v>
      </c>
      <c r="AM52" s="262">
        <f t="shared" si="31"/>
        <v>1</v>
      </c>
      <c r="AN52" s="262">
        <f t="shared" si="31"/>
        <v>1</v>
      </c>
      <c r="AO52" s="262">
        <f t="shared" si="31"/>
        <v>1</v>
      </c>
      <c r="AP52" s="262">
        <f t="shared" si="31"/>
        <v>1</v>
      </c>
      <c r="AQ52" s="262">
        <f t="shared" si="31"/>
        <v>0.99999999999999989</v>
      </c>
      <c r="AR52" s="262">
        <f t="shared" ref="AR52:AW52" si="32">SUM(AR53:AR60)</f>
        <v>1.0000000000000002</v>
      </c>
      <c r="AS52" s="262">
        <f t="shared" si="32"/>
        <v>0.99999999999999989</v>
      </c>
      <c r="AT52" s="262">
        <f t="shared" si="32"/>
        <v>1.0000000000000002</v>
      </c>
      <c r="AU52" s="262">
        <f t="shared" si="32"/>
        <v>1</v>
      </c>
      <c r="AV52" s="262">
        <f t="shared" si="32"/>
        <v>0.99999999999999967</v>
      </c>
      <c r="AW52" s="262">
        <f t="shared" si="32"/>
        <v>0.99999999999999978</v>
      </c>
      <c r="AX52" s="262">
        <f t="shared" ref="AX52:BE52" si="33">SUM(AX53:AX60)</f>
        <v>0.99999999999999967</v>
      </c>
      <c r="AY52" s="262">
        <f t="shared" si="33"/>
        <v>1</v>
      </c>
      <c r="AZ52" s="262">
        <f t="shared" si="33"/>
        <v>1.0000000000000002</v>
      </c>
      <c r="BA52" s="262">
        <f t="shared" si="33"/>
        <v>0.99999999999999978</v>
      </c>
      <c r="BB52" s="262">
        <f t="shared" si="33"/>
        <v>0.99999999999999989</v>
      </c>
      <c r="BC52" s="263">
        <f t="shared" si="33"/>
        <v>1</v>
      </c>
      <c r="BD52" s="263">
        <f>SUM(BD53:BD60)</f>
        <v>1</v>
      </c>
      <c r="BE52" s="263">
        <f t="shared" si="33"/>
        <v>0.99999999999999978</v>
      </c>
      <c r="BF52" s="263">
        <f t="shared" ref="BF52:BG52" si="34">SUM(BF53:BF60)</f>
        <v>1.0000000000000002</v>
      </c>
      <c r="BG52" s="263">
        <f t="shared" si="34"/>
        <v>1</v>
      </c>
    </row>
    <row r="53" spans="1:59" s="230" customFormat="1" ht="15" customHeight="1">
      <c r="A53" s="227"/>
      <c r="B53" s="227"/>
      <c r="C53" s="227"/>
      <c r="D53" s="227"/>
      <c r="E53" s="227"/>
      <c r="F53" s="227"/>
      <c r="G53" s="227"/>
      <c r="H53" s="227"/>
      <c r="I53" s="227"/>
      <c r="J53" s="227"/>
      <c r="K53" s="227"/>
      <c r="L53" s="227"/>
      <c r="M53" s="227"/>
      <c r="N53" s="227"/>
      <c r="O53" s="227"/>
      <c r="P53" s="227"/>
      <c r="Q53" s="227"/>
      <c r="R53" s="227"/>
      <c r="S53" s="227"/>
      <c r="T53" s="227"/>
      <c r="U53" s="227"/>
      <c r="V53" s="238"/>
      <c r="W53" s="254" t="s">
        <v>153</v>
      </c>
      <c r="Y53" s="239"/>
      <c r="Z53" s="264" t="s">
        <v>331</v>
      </c>
      <c r="AA53" s="256">
        <f t="shared" ref="AA53:AQ60" si="35">+AA41/AA$12</f>
        <v>0.14561459572025134</v>
      </c>
      <c r="AB53" s="256">
        <f t="shared" si="35"/>
        <v>0.14554956099147681</v>
      </c>
      <c r="AC53" s="256">
        <f t="shared" si="35"/>
        <v>0.14546028150576379</v>
      </c>
      <c r="AD53" s="256">
        <f t="shared" si="35"/>
        <v>0.14864493097323608</v>
      </c>
      <c r="AE53" s="256">
        <f t="shared" si="35"/>
        <v>0.14011132174796939</v>
      </c>
      <c r="AF53" s="256">
        <f t="shared" si="35"/>
        <v>0.1461553843051798</v>
      </c>
      <c r="AG53" s="256">
        <f t="shared" si="35"/>
        <v>0.14846072327594703</v>
      </c>
      <c r="AH53" s="256">
        <f t="shared" si="35"/>
        <v>0.14873904450284622</v>
      </c>
      <c r="AI53" s="256">
        <f t="shared" si="35"/>
        <v>0.14640228713656939</v>
      </c>
      <c r="AJ53" s="256">
        <f t="shared" si="35"/>
        <v>0.14722440258459935</v>
      </c>
      <c r="AK53" s="256">
        <f t="shared" si="35"/>
        <v>0.15481372589610454</v>
      </c>
      <c r="AL53" s="256">
        <f t="shared" si="35"/>
        <v>0.15006183982758456</v>
      </c>
      <c r="AM53" s="256">
        <f t="shared" si="35"/>
        <v>0.15424787930359654</v>
      </c>
      <c r="AN53" s="256">
        <f t="shared" si="35"/>
        <v>0.14371336060290987</v>
      </c>
      <c r="AO53" s="256">
        <f t="shared" si="35"/>
        <v>0.15175905785814628</v>
      </c>
      <c r="AP53" s="256">
        <f t="shared" si="35"/>
        <v>0.15969868351983799</v>
      </c>
      <c r="AQ53" s="256">
        <f t="shared" si="35"/>
        <v>0.15510014165395761</v>
      </c>
      <c r="AR53" s="256">
        <f t="shared" ref="AR53:AW53" si="36">+AR41/AR$12</f>
        <v>0.15284174943032749</v>
      </c>
      <c r="AS53" s="256">
        <f t="shared" si="36"/>
        <v>0.14899430092711455</v>
      </c>
      <c r="AT53" s="256">
        <f t="shared" si="36"/>
        <v>0.15496041822326653</v>
      </c>
      <c r="AU53" s="256">
        <f t="shared" si="36"/>
        <v>0.15975149081356557</v>
      </c>
      <c r="AV53" s="256">
        <f t="shared" si="36"/>
        <v>0.15837341388614185</v>
      </c>
      <c r="AW53" s="256">
        <f t="shared" si="36"/>
        <v>0.15384293795699233</v>
      </c>
      <c r="AX53" s="256">
        <f t="shared" ref="AX53:AY60" si="37">+AX41/AX$12</f>
        <v>0.15357240550129245</v>
      </c>
      <c r="AY53" s="256">
        <f t="shared" si="37"/>
        <v>0.15501542348014427</v>
      </c>
      <c r="AZ53" s="257">
        <f t="shared" ref="AZ53:BC60" si="38">+AZ41/AZ$12</f>
        <v>0.15358161880769061</v>
      </c>
      <c r="BA53" s="256">
        <f t="shared" si="38"/>
        <v>0.15851080570604154</v>
      </c>
      <c r="BB53" s="256">
        <f t="shared" si="38"/>
        <v>0.16264307158376226</v>
      </c>
      <c r="BC53" s="256">
        <f t="shared" si="38"/>
        <v>0.15301541735066099</v>
      </c>
      <c r="BD53" s="256">
        <f t="shared" ref="BD53:BE60" si="39">+BD41/BD$12</f>
        <v>0.15384798885533404</v>
      </c>
      <c r="BE53" s="256">
        <f t="shared" si="39"/>
        <v>0.16373064955372757</v>
      </c>
      <c r="BF53" s="256">
        <f t="shared" ref="BF53" si="40">+BF41/BF$12</f>
        <v>0.17231564376393144</v>
      </c>
      <c r="BG53" s="256">
        <f>+BG41/BG$12</f>
        <v>0.16862580876019304</v>
      </c>
    </row>
    <row r="54" spans="1:59" s="230" customFormat="1" ht="15" customHeight="1">
      <c r="A54" s="227"/>
      <c r="B54" s="227"/>
      <c r="C54" s="227"/>
      <c r="D54" s="227"/>
      <c r="E54" s="227"/>
      <c r="F54" s="227"/>
      <c r="G54" s="227"/>
      <c r="H54" s="227"/>
      <c r="I54" s="227"/>
      <c r="J54" s="227"/>
      <c r="K54" s="227"/>
      <c r="L54" s="227"/>
      <c r="M54" s="227"/>
      <c r="N54" s="227"/>
      <c r="O54" s="227"/>
      <c r="P54" s="227"/>
      <c r="Q54" s="227"/>
      <c r="R54" s="227"/>
      <c r="S54" s="227"/>
      <c r="T54" s="227"/>
      <c r="U54" s="227"/>
      <c r="V54" s="238"/>
      <c r="W54" s="248" t="s">
        <v>154</v>
      </c>
      <c r="Y54" s="239"/>
      <c r="Z54" s="265" t="s">
        <v>340</v>
      </c>
      <c r="AA54" s="256">
        <f t="shared" si="35"/>
        <v>2.0383778471950963E-2</v>
      </c>
      <c r="AB54" s="256">
        <f t="shared" si="35"/>
        <v>2.0415158401591804E-2</v>
      </c>
      <c r="AC54" s="256">
        <f t="shared" si="35"/>
        <v>1.9875066905079817E-2</v>
      </c>
      <c r="AD54" s="256">
        <f t="shared" si="35"/>
        <v>1.8557685081346566E-2</v>
      </c>
      <c r="AE54" s="256">
        <f t="shared" si="35"/>
        <v>1.9760230150698527E-2</v>
      </c>
      <c r="AF54" s="256">
        <f t="shared" si="35"/>
        <v>1.9153460632276485E-2</v>
      </c>
      <c r="AG54" s="256">
        <f t="shared" si="35"/>
        <v>1.852557127045288E-2</v>
      </c>
      <c r="AH54" s="256">
        <f t="shared" si="35"/>
        <v>1.9075834974047728E-2</v>
      </c>
      <c r="AI54" s="256">
        <f t="shared" si="35"/>
        <v>1.8430573099005029E-2</v>
      </c>
      <c r="AJ54" s="256">
        <f t="shared" si="35"/>
        <v>1.8841494352274543E-2</v>
      </c>
      <c r="AK54" s="256">
        <f t="shared" si="35"/>
        <v>1.8314434368842555E-2</v>
      </c>
      <c r="AL54" s="256">
        <f t="shared" si="35"/>
        <v>1.8839311776401736E-2</v>
      </c>
      <c r="AM54" s="256">
        <f t="shared" si="35"/>
        <v>1.9529087123652408E-2</v>
      </c>
      <c r="AN54" s="256">
        <f t="shared" si="35"/>
        <v>2.0381032974007902E-2</v>
      </c>
      <c r="AO54" s="256">
        <f t="shared" si="35"/>
        <v>2.0607454467068215E-2</v>
      </c>
      <c r="AP54" s="256">
        <f t="shared" si="35"/>
        <v>2.0869051888370415E-2</v>
      </c>
      <c r="AQ54" s="256">
        <f t="shared" si="35"/>
        <v>2.0911372812673329E-2</v>
      </c>
      <c r="AR54" s="256">
        <f t="shared" ref="AR54:AS60" si="41">+AR42/AR$12</f>
        <v>2.2797332398394154E-2</v>
      </c>
      <c r="AS54" s="256">
        <f t="shared" si="41"/>
        <v>2.2859500005583875E-2</v>
      </c>
      <c r="AT54" s="256">
        <f t="shared" ref="AT54:AU60" si="42">+AT42/AT$12</f>
        <v>2.2882844150527291E-2</v>
      </c>
      <c r="AU54" s="256">
        <f t="shared" si="42"/>
        <v>2.4452376803619003E-2</v>
      </c>
      <c r="AV54" s="256">
        <f t="shared" ref="AV54:AW60" si="43">+AV42/AV$12</f>
        <v>2.5921307822188377E-2</v>
      </c>
      <c r="AW54" s="256">
        <f t="shared" si="43"/>
        <v>2.7164073657772025E-2</v>
      </c>
      <c r="AX54" s="256">
        <f t="shared" si="37"/>
        <v>2.763620338768789E-2</v>
      </c>
      <c r="AY54" s="256">
        <f t="shared" si="37"/>
        <v>2.6988202254860306E-2</v>
      </c>
      <c r="AZ54" s="257">
        <f t="shared" si="38"/>
        <v>2.5965144705414216E-2</v>
      </c>
      <c r="BA54" s="256">
        <f t="shared" si="38"/>
        <v>2.5082557266539369E-2</v>
      </c>
      <c r="BB54" s="256">
        <f t="shared" si="38"/>
        <v>2.4111358262673049E-2</v>
      </c>
      <c r="BC54" s="256">
        <f t="shared" si="38"/>
        <v>2.2255269463966124E-2</v>
      </c>
      <c r="BD54" s="256">
        <f t="shared" si="39"/>
        <v>2.1173909842717657E-2</v>
      </c>
      <c r="BE54" s="256">
        <f t="shared" si="39"/>
        <v>2.2155283805464204E-2</v>
      </c>
      <c r="BF54" s="256">
        <f t="shared" ref="BF54" si="44">+BF42/BF$12</f>
        <v>2.2504491932301286E-2</v>
      </c>
      <c r="BG54" s="256">
        <f>+BG42/BG$12</f>
        <v>2.2235869816482595E-2</v>
      </c>
    </row>
    <row r="55" spans="1:59" s="230" customFormat="1" ht="15" customHeight="1">
      <c r="A55" s="227"/>
      <c r="B55" s="227"/>
      <c r="C55" s="227"/>
      <c r="D55" s="227"/>
      <c r="E55" s="227"/>
      <c r="F55" s="227"/>
      <c r="G55" s="227"/>
      <c r="H55" s="227"/>
      <c r="I55" s="227"/>
      <c r="J55" s="227"/>
      <c r="K55" s="227"/>
      <c r="L55" s="227"/>
      <c r="M55" s="227"/>
      <c r="N55" s="227"/>
      <c r="O55" s="227"/>
      <c r="P55" s="227"/>
      <c r="Q55" s="227"/>
      <c r="R55" s="227"/>
      <c r="S55" s="227"/>
      <c r="T55" s="227"/>
      <c r="U55" s="227"/>
      <c r="V55" s="238"/>
      <c r="W55" s="258" t="s">
        <v>155</v>
      </c>
      <c r="Y55" s="239"/>
      <c r="Z55" s="266" t="s">
        <v>376</v>
      </c>
      <c r="AA55" s="256">
        <f t="shared" si="35"/>
        <v>0.18420002554789722</v>
      </c>
      <c r="AB55" s="256">
        <f t="shared" si="35"/>
        <v>0.18412781719884716</v>
      </c>
      <c r="AC55" s="256">
        <f t="shared" si="35"/>
        <v>0.17632568997706705</v>
      </c>
      <c r="AD55" s="256">
        <f t="shared" si="35"/>
        <v>0.17735681586439256</v>
      </c>
      <c r="AE55" s="256">
        <f t="shared" si="35"/>
        <v>0.16263345958400557</v>
      </c>
      <c r="AF55" s="256">
        <f t="shared" si="35"/>
        <v>0.1655296759955682</v>
      </c>
      <c r="AG55" s="256">
        <f t="shared" si="35"/>
        <v>0.16185751407425084</v>
      </c>
      <c r="AH55" s="256">
        <f t="shared" si="35"/>
        <v>0.16225957452622186</v>
      </c>
      <c r="AI55" s="256">
        <f t="shared" si="35"/>
        <v>0.15898343009957602</v>
      </c>
      <c r="AJ55" s="256">
        <f t="shared" si="35"/>
        <v>0.15437019468471214</v>
      </c>
      <c r="AK55" s="256">
        <f t="shared" si="35"/>
        <v>0.15358296523369053</v>
      </c>
      <c r="AL55" s="256">
        <f t="shared" si="35"/>
        <v>0.15023354591952168</v>
      </c>
      <c r="AM55" s="256">
        <f t="shared" si="35"/>
        <v>0.14873268213167143</v>
      </c>
      <c r="AN55" s="256">
        <f t="shared" si="35"/>
        <v>0.14576970589834523</v>
      </c>
      <c r="AO55" s="256">
        <f t="shared" si="35"/>
        <v>0.14376298172347388</v>
      </c>
      <c r="AP55" s="256">
        <f t="shared" si="35"/>
        <v>0.1463587839355229</v>
      </c>
      <c r="AQ55" s="256">
        <f t="shared" si="35"/>
        <v>0.14664567524285718</v>
      </c>
      <c r="AR55" s="256">
        <f t="shared" si="41"/>
        <v>0.14353091819232916</v>
      </c>
      <c r="AS55" s="256">
        <f t="shared" si="41"/>
        <v>0.13976231639222136</v>
      </c>
      <c r="AT55" s="256">
        <f t="shared" si="42"/>
        <v>0.14297611293509141</v>
      </c>
      <c r="AU55" s="256">
        <f t="shared" si="42"/>
        <v>0.14151694975738521</v>
      </c>
      <c r="AV55" s="256">
        <f t="shared" si="43"/>
        <v>0.1360025588068976</v>
      </c>
      <c r="AW55" s="256">
        <f t="shared" si="43"/>
        <v>0.13111111857468508</v>
      </c>
      <c r="AX55" s="256">
        <f t="shared" si="37"/>
        <v>0.13038997963308138</v>
      </c>
      <c r="AY55" s="256">
        <f t="shared" si="37"/>
        <v>0.13314715236852515</v>
      </c>
      <c r="AZ55" s="257">
        <f t="shared" si="38"/>
        <v>0.13291999245703529</v>
      </c>
      <c r="BA55" s="256">
        <f t="shared" si="38"/>
        <v>0.13588962217355402</v>
      </c>
      <c r="BB55" s="256">
        <f t="shared" si="38"/>
        <v>0.13894352507911761</v>
      </c>
      <c r="BC55" s="256">
        <f t="shared" si="38"/>
        <v>0.13577707724495594</v>
      </c>
      <c r="BD55" s="256">
        <f t="shared" si="39"/>
        <v>0.13969452075779529</v>
      </c>
      <c r="BE55" s="256">
        <f t="shared" si="39"/>
        <v>0.1463223945823704</v>
      </c>
      <c r="BF55" s="256">
        <f t="shared" ref="BF55:BG55" si="45">+BF43/BF$12</f>
        <v>0.14202686087561714</v>
      </c>
      <c r="BG55" s="256">
        <f t="shared" si="45"/>
        <v>0.13558688256799079</v>
      </c>
    </row>
    <row r="56" spans="1:59" s="230" customFormat="1" ht="15" customHeight="1">
      <c r="A56" s="227"/>
      <c r="B56" s="227"/>
      <c r="C56" s="227"/>
      <c r="D56" s="227"/>
      <c r="E56" s="227"/>
      <c r="F56" s="227"/>
      <c r="G56" s="227"/>
      <c r="H56" s="227"/>
      <c r="I56" s="227"/>
      <c r="J56" s="227"/>
      <c r="K56" s="227"/>
      <c r="L56" s="227"/>
      <c r="M56" s="227"/>
      <c r="N56" s="227"/>
      <c r="O56" s="227"/>
      <c r="P56" s="227"/>
      <c r="Q56" s="227"/>
      <c r="R56" s="227"/>
      <c r="S56" s="227"/>
      <c r="T56" s="227"/>
      <c r="U56" s="227"/>
      <c r="V56" s="238"/>
      <c r="W56" s="248" t="s">
        <v>156</v>
      </c>
      <c r="Y56" s="239"/>
      <c r="Z56" s="265" t="s">
        <v>341</v>
      </c>
      <c r="AA56" s="256">
        <f t="shared" si="35"/>
        <v>5.280774301811364E-2</v>
      </c>
      <c r="AB56" s="256">
        <f t="shared" si="35"/>
        <v>5.3496295281998979E-2</v>
      </c>
      <c r="AC56" s="256">
        <f t="shared" si="35"/>
        <v>5.1142800462345393E-2</v>
      </c>
      <c r="AD56" s="256">
        <f t="shared" si="35"/>
        <v>5.1374317199208097E-2</v>
      </c>
      <c r="AE56" s="256">
        <f t="shared" si="35"/>
        <v>4.8474442655550821E-2</v>
      </c>
      <c r="AF56" s="256">
        <f t="shared" si="35"/>
        <v>4.8953671583967684E-2</v>
      </c>
      <c r="AG56" s="256">
        <f t="shared" si="35"/>
        <v>4.7771902195166339E-2</v>
      </c>
      <c r="AH56" s="256">
        <f t="shared" si="35"/>
        <v>4.8615483722979261E-2</v>
      </c>
      <c r="AI56" s="256">
        <f t="shared" si="35"/>
        <v>4.822817696334053E-2</v>
      </c>
      <c r="AJ56" s="256">
        <f t="shared" si="35"/>
        <v>4.6952806763551055E-2</v>
      </c>
      <c r="AK56" s="256">
        <f t="shared" si="35"/>
        <v>4.6034047440761887E-2</v>
      </c>
      <c r="AL56" s="256">
        <f t="shared" si="35"/>
        <v>4.5750834495263772E-2</v>
      </c>
      <c r="AM56" s="256">
        <f t="shared" si="35"/>
        <v>4.5136905518444556E-2</v>
      </c>
      <c r="AN56" s="256">
        <f t="shared" si="35"/>
        <v>4.6135817964018916E-2</v>
      </c>
      <c r="AO56" s="256">
        <f t="shared" si="35"/>
        <v>4.4583308989127095E-2</v>
      </c>
      <c r="AP56" s="256">
        <f t="shared" si="35"/>
        <v>4.4747554130407041E-2</v>
      </c>
      <c r="AQ56" s="256">
        <f t="shared" si="35"/>
        <v>4.5800537310740817E-2</v>
      </c>
      <c r="AR56" s="256">
        <f t="shared" si="41"/>
        <v>4.6030264192276245E-2</v>
      </c>
      <c r="AS56" s="256">
        <f t="shared" si="41"/>
        <v>4.5249559320871463E-2</v>
      </c>
      <c r="AT56" s="256">
        <f t="shared" si="42"/>
        <v>4.6038608573158633E-2</v>
      </c>
      <c r="AU56" s="256">
        <f t="shared" si="42"/>
        <v>4.6155951692898226E-2</v>
      </c>
      <c r="AV56" s="256">
        <f t="shared" si="43"/>
        <v>4.5423068332442709E-2</v>
      </c>
      <c r="AW56" s="256">
        <f t="shared" si="43"/>
        <v>4.5859419741562546E-2</v>
      </c>
      <c r="AX56" s="256">
        <f t="shared" si="37"/>
        <v>4.6912098491805922E-2</v>
      </c>
      <c r="AY56" s="256">
        <f t="shared" si="37"/>
        <v>4.8310310638647221E-2</v>
      </c>
      <c r="AZ56" s="257">
        <f t="shared" si="38"/>
        <v>4.904101191573712E-2</v>
      </c>
      <c r="BA56" s="256">
        <f t="shared" si="38"/>
        <v>5.0018263657499007E-2</v>
      </c>
      <c r="BB56" s="256">
        <f t="shared" si="38"/>
        <v>5.1441756547358344E-2</v>
      </c>
      <c r="BC56" s="256">
        <f t="shared" si="38"/>
        <v>5.1053693980068204E-2</v>
      </c>
      <c r="BD56" s="256">
        <f t="shared" si="39"/>
        <v>5.3272325515605026E-2</v>
      </c>
      <c r="BE56" s="256">
        <f t="shared" si="39"/>
        <v>5.6705263976557618E-2</v>
      </c>
      <c r="BF56" s="256">
        <f t="shared" ref="BF56:BG56" si="46">+BF44/BF$12</f>
        <v>5.5236653122358266E-2</v>
      </c>
      <c r="BG56" s="256">
        <f t="shared" si="46"/>
        <v>5.3062508269842538E-2</v>
      </c>
    </row>
    <row r="57" spans="1:59" s="230" customFormat="1" ht="15" customHeight="1">
      <c r="A57" s="227"/>
      <c r="B57" s="227"/>
      <c r="C57" s="227"/>
      <c r="D57" s="227"/>
      <c r="E57" s="227"/>
      <c r="F57" s="227"/>
      <c r="G57" s="227"/>
      <c r="H57" s="227"/>
      <c r="I57" s="227"/>
      <c r="J57" s="227"/>
      <c r="K57" s="227"/>
      <c r="L57" s="227"/>
      <c r="M57" s="227"/>
      <c r="N57" s="227"/>
      <c r="O57" s="227"/>
      <c r="P57" s="227"/>
      <c r="Q57" s="227"/>
      <c r="R57" s="227"/>
      <c r="S57" s="227"/>
      <c r="T57" s="227"/>
      <c r="U57" s="227"/>
      <c r="V57" s="238"/>
      <c r="W57" s="284" t="s">
        <v>676</v>
      </c>
      <c r="X57" s="280"/>
      <c r="Y57" s="239"/>
      <c r="Z57" s="266" t="s">
        <v>677</v>
      </c>
      <c r="AA57" s="256">
        <f t="shared" si="35"/>
        <v>0.26394622914377436</v>
      </c>
      <c r="AB57" s="256">
        <f t="shared" si="35"/>
        <v>0.2648766910502387</v>
      </c>
      <c r="AC57" s="256">
        <f t="shared" si="35"/>
        <v>0.25835815580266414</v>
      </c>
      <c r="AD57" s="256">
        <f t="shared" si="35"/>
        <v>0.24167111933739621</v>
      </c>
      <c r="AE57" s="256">
        <f t="shared" si="35"/>
        <v>0.25777887921142217</v>
      </c>
      <c r="AF57" s="256">
        <f t="shared" si="35"/>
        <v>0.25027991639618308</v>
      </c>
      <c r="AG57" s="256">
        <f t="shared" si="35"/>
        <v>0.24246255490892901</v>
      </c>
      <c r="AH57" s="256">
        <f t="shared" si="35"/>
        <v>0.25004810709224723</v>
      </c>
      <c r="AI57" s="256">
        <f t="shared" si="35"/>
        <v>0.24194687409461868</v>
      </c>
      <c r="AJ57" s="256">
        <f t="shared" si="35"/>
        <v>0.24769278914329043</v>
      </c>
      <c r="AK57" s="256">
        <f t="shared" si="35"/>
        <v>0.24109345090892351</v>
      </c>
      <c r="AL57" s="256">
        <f t="shared" si="35"/>
        <v>0.24691187836372733</v>
      </c>
      <c r="AM57" s="256">
        <f t="shared" si="35"/>
        <v>0.25482715430521385</v>
      </c>
      <c r="AN57" s="256">
        <f t="shared" si="35"/>
        <v>0.26477593386528248</v>
      </c>
      <c r="AO57" s="256">
        <f t="shared" si="35"/>
        <v>0.26654279286143734</v>
      </c>
      <c r="AP57" s="256">
        <f t="shared" si="35"/>
        <v>0.26874308250974938</v>
      </c>
      <c r="AQ57" s="256">
        <f t="shared" si="35"/>
        <v>0.26810862287623627</v>
      </c>
      <c r="AR57" s="256">
        <f t="shared" si="41"/>
        <v>0.29100978449355147</v>
      </c>
      <c r="AS57" s="256">
        <f t="shared" si="41"/>
        <v>0.29052750193942728</v>
      </c>
      <c r="AT57" s="256">
        <f t="shared" si="42"/>
        <v>0.28955369322042551</v>
      </c>
      <c r="AU57" s="256">
        <f t="shared" si="42"/>
        <v>0.30806358731399552</v>
      </c>
      <c r="AV57" s="256">
        <f t="shared" si="43"/>
        <v>0.33067047660527277</v>
      </c>
      <c r="AW57" s="256">
        <f t="shared" si="43"/>
        <v>0.35109296782970162</v>
      </c>
      <c r="AX57" s="256">
        <f t="shared" si="37"/>
        <v>0.36214706520886514</v>
      </c>
      <c r="AY57" s="256">
        <f t="shared" si="37"/>
        <v>0.35881782829141279</v>
      </c>
      <c r="AZ57" s="257">
        <f t="shared" si="38"/>
        <v>0.35052945352309189</v>
      </c>
      <c r="BA57" s="256">
        <f t="shared" si="38"/>
        <v>0.34411906620881155</v>
      </c>
      <c r="BB57" s="256">
        <f t="shared" si="38"/>
        <v>0.33648362645913438</v>
      </c>
      <c r="BC57" s="256">
        <f t="shared" si="38"/>
        <v>0.31624195096845525</v>
      </c>
      <c r="BD57" s="256">
        <f t="shared" si="39"/>
        <v>0.30669924739185206</v>
      </c>
      <c r="BE57" s="256">
        <f t="shared" si="39"/>
        <v>0.32752308440458727</v>
      </c>
      <c r="BF57" s="256">
        <f t="shared" ref="BF57:BG57" si="47">+BF45/BF$12</f>
        <v>0.31258857118531574</v>
      </c>
      <c r="BG57" s="256">
        <f t="shared" si="47"/>
        <v>0.30885739593260897</v>
      </c>
    </row>
    <row r="58" spans="1:59" s="230" customFormat="1" ht="15" customHeight="1">
      <c r="A58" s="227"/>
      <c r="B58" s="227"/>
      <c r="C58" s="227"/>
      <c r="D58" s="227"/>
      <c r="E58" s="227"/>
      <c r="F58" s="227"/>
      <c r="G58" s="227"/>
      <c r="H58" s="227"/>
      <c r="I58" s="227"/>
      <c r="J58" s="227"/>
      <c r="K58" s="227"/>
      <c r="L58" s="227"/>
      <c r="M58" s="227"/>
      <c r="N58" s="227"/>
      <c r="O58" s="227"/>
      <c r="P58" s="227"/>
      <c r="Q58" s="227"/>
      <c r="R58" s="227"/>
      <c r="S58" s="227"/>
      <c r="T58" s="227"/>
      <c r="U58" s="227"/>
      <c r="V58" s="238"/>
      <c r="W58" s="248" t="s">
        <v>678</v>
      </c>
      <c r="X58" s="280"/>
      <c r="Y58" s="239"/>
      <c r="Z58" s="265" t="s">
        <v>679</v>
      </c>
      <c r="AA58" s="256">
        <f t="shared" si="35"/>
        <v>0.26172219735360547</v>
      </c>
      <c r="AB58" s="256">
        <f t="shared" si="35"/>
        <v>0.25687587279941537</v>
      </c>
      <c r="AC58" s="256">
        <f t="shared" si="35"/>
        <v>0.27576964600918907</v>
      </c>
      <c r="AD58" s="256">
        <f t="shared" si="35"/>
        <v>0.28940636287942767</v>
      </c>
      <c r="AE58" s="256">
        <f t="shared" si="35"/>
        <v>0.29698523275058269</v>
      </c>
      <c r="AF58" s="256">
        <f t="shared" si="35"/>
        <v>0.29431201449741484</v>
      </c>
      <c r="AG58" s="256">
        <f t="shared" si="35"/>
        <v>0.30752201546881247</v>
      </c>
      <c r="AH58" s="256">
        <f t="shared" si="35"/>
        <v>0.29482034241517208</v>
      </c>
      <c r="AI58" s="256">
        <f t="shared" si="35"/>
        <v>0.31120607861619048</v>
      </c>
      <c r="AJ58" s="256">
        <f t="shared" si="35"/>
        <v>0.31263527008769532</v>
      </c>
      <c r="AK58" s="256">
        <f t="shared" si="35"/>
        <v>0.31395992892462687</v>
      </c>
      <c r="AL58" s="256">
        <f t="shared" si="35"/>
        <v>0.31473001134819012</v>
      </c>
      <c r="AM58" s="256">
        <f t="shared" si="35"/>
        <v>0.30564918921023659</v>
      </c>
      <c r="AN58" s="256">
        <f t="shared" si="35"/>
        <v>0.30734282954138525</v>
      </c>
      <c r="AO58" s="256">
        <f t="shared" si="35"/>
        <v>0.30392898810697844</v>
      </c>
      <c r="AP58" s="256">
        <f t="shared" si="35"/>
        <v>0.2953443480211021</v>
      </c>
      <c r="AQ58" s="256">
        <f t="shared" si="35"/>
        <v>0.30123052098545655</v>
      </c>
      <c r="AR58" s="256">
        <f t="shared" si="41"/>
        <v>0.28386853505481935</v>
      </c>
      <c r="AS58" s="256">
        <f t="shared" si="41"/>
        <v>0.29016075097535421</v>
      </c>
      <c r="AT58" s="256">
        <f t="shared" si="42"/>
        <v>0.28531824135287431</v>
      </c>
      <c r="AU58" s="256">
        <f t="shared" si="42"/>
        <v>0.26652540581433282</v>
      </c>
      <c r="AV58" s="256">
        <f t="shared" si="43"/>
        <v>0.24746530584562573</v>
      </c>
      <c r="AW58" s="256">
        <f t="shared" si="43"/>
        <v>0.23327722006738275</v>
      </c>
      <c r="AX58" s="256">
        <f t="shared" si="37"/>
        <v>0.22677489150656677</v>
      </c>
      <c r="AY58" s="256">
        <f t="shared" si="37"/>
        <v>0.22593508796202805</v>
      </c>
      <c r="AZ58" s="257">
        <f t="shared" si="38"/>
        <v>0.23700254120236924</v>
      </c>
      <c r="BA58" s="256">
        <f t="shared" si="38"/>
        <v>0.23496738484470175</v>
      </c>
      <c r="BB58" s="256">
        <f t="shared" si="38"/>
        <v>0.23452134396256777</v>
      </c>
      <c r="BC58" s="256">
        <f t="shared" si="38"/>
        <v>0.26335562226782633</v>
      </c>
      <c r="BD58" s="256">
        <f t="shared" si="39"/>
        <v>0.26595743669138511</v>
      </c>
      <c r="BE58" s="256">
        <f t="shared" si="39"/>
        <v>0.22642013823258147</v>
      </c>
      <c r="BF58" s="256">
        <f t="shared" ref="BF58:BG58" si="48">+BF46/BF$12</f>
        <v>0.23934441737304443</v>
      </c>
      <c r="BG58" s="256">
        <f t="shared" si="48"/>
        <v>0.25401169765480042</v>
      </c>
    </row>
    <row r="59" spans="1:59" s="230" customFormat="1" ht="15" customHeight="1">
      <c r="A59" s="227"/>
      <c r="B59" s="227"/>
      <c r="C59" s="227"/>
      <c r="D59" s="227"/>
      <c r="E59" s="227"/>
      <c r="F59" s="227"/>
      <c r="G59" s="227"/>
      <c r="H59" s="227"/>
      <c r="I59" s="227"/>
      <c r="J59" s="227"/>
      <c r="K59" s="227"/>
      <c r="L59" s="227"/>
      <c r="M59" s="227"/>
      <c r="N59" s="227"/>
      <c r="O59" s="227"/>
      <c r="P59" s="227"/>
      <c r="Q59" s="227"/>
      <c r="R59" s="227"/>
      <c r="S59" s="227"/>
      <c r="T59" s="227"/>
      <c r="U59" s="227"/>
      <c r="V59" s="238"/>
      <c r="W59" s="277" t="s">
        <v>680</v>
      </c>
      <c r="X59" s="280"/>
      <c r="Y59" s="239"/>
      <c r="Z59" s="285" t="s">
        <v>681</v>
      </c>
      <c r="AA59" s="256">
        <f t="shared" si="35"/>
        <v>5.9891659983755598E-2</v>
      </c>
      <c r="AB59" s="256">
        <f t="shared" si="35"/>
        <v>6.0437168625838117E-2</v>
      </c>
      <c r="AC59" s="256">
        <f t="shared" si="35"/>
        <v>5.7033612057277631E-2</v>
      </c>
      <c r="AD59" s="256">
        <f t="shared" si="35"/>
        <v>5.5985905714569947E-2</v>
      </c>
      <c r="AE59" s="256">
        <f t="shared" si="35"/>
        <v>5.4181726513304149E-2</v>
      </c>
      <c r="AF59" s="256">
        <f t="shared" si="35"/>
        <v>5.4697761005793252E-2</v>
      </c>
      <c r="AG59" s="256">
        <f t="shared" si="35"/>
        <v>5.4566471175246586E-2</v>
      </c>
      <c r="AH59" s="256">
        <f t="shared" si="35"/>
        <v>5.841133741128568E-2</v>
      </c>
      <c r="AI59" s="256">
        <f t="shared" si="35"/>
        <v>5.8200183031576584E-2</v>
      </c>
      <c r="AJ59" s="256">
        <f t="shared" si="35"/>
        <v>5.6909869554224009E-2</v>
      </c>
      <c r="AK59" s="256">
        <f t="shared" si="35"/>
        <v>5.7673534917756772E-2</v>
      </c>
      <c r="AL59" s="256">
        <f t="shared" si="35"/>
        <v>5.9563833572918563E-2</v>
      </c>
      <c r="AM59" s="256">
        <f t="shared" si="35"/>
        <v>5.8107016177755204E-2</v>
      </c>
      <c r="AN59" s="256">
        <f t="shared" si="35"/>
        <v>5.8134051997651447E-2</v>
      </c>
      <c r="AO59" s="256">
        <f t="shared" si="35"/>
        <v>5.5655901482283957E-2</v>
      </c>
      <c r="AP59" s="256">
        <f t="shared" si="35"/>
        <v>5.1449247988159884E-2</v>
      </c>
      <c r="AQ59" s="256">
        <f t="shared" si="35"/>
        <v>4.9161864657182211E-2</v>
      </c>
      <c r="AR59" s="256">
        <f t="shared" si="41"/>
        <v>4.6035768505363471E-2</v>
      </c>
      <c r="AS59" s="256">
        <f t="shared" si="41"/>
        <v>4.5747793289045248E-2</v>
      </c>
      <c r="AT59" s="256">
        <f t="shared" si="42"/>
        <v>3.9626217863060545E-2</v>
      </c>
      <c r="AU59" s="256">
        <f t="shared" si="42"/>
        <v>3.610932765282214E-2</v>
      </c>
      <c r="AV59" s="256">
        <f t="shared" si="43"/>
        <v>3.7799671446281206E-2</v>
      </c>
      <c r="AW59" s="256">
        <f t="shared" si="43"/>
        <v>3.5486897563518416E-2</v>
      </c>
      <c r="AX59" s="256">
        <f t="shared" si="37"/>
        <v>3.345972148901942E-2</v>
      </c>
      <c r="AY59" s="256">
        <f t="shared" si="37"/>
        <v>3.1548874619128059E-2</v>
      </c>
      <c r="AZ59" s="257">
        <f t="shared" si="38"/>
        <v>3.2195895242306344E-2</v>
      </c>
      <c r="BA59" s="256">
        <f t="shared" si="38"/>
        <v>3.3359863141479797E-2</v>
      </c>
      <c r="BB59" s="256">
        <f t="shared" si="38"/>
        <v>3.3888461845427452E-2</v>
      </c>
      <c r="BC59" s="256">
        <f t="shared" si="38"/>
        <v>3.7364354399751817E-2</v>
      </c>
      <c r="BD59" s="256">
        <f t="shared" si="39"/>
        <v>3.9635074152980718E-2</v>
      </c>
      <c r="BE59" s="256">
        <f t="shared" si="39"/>
        <v>4.0702892498490517E-2</v>
      </c>
      <c r="BF59" s="256">
        <f t="shared" ref="BF59:BG59" si="49">+BF47/BF$12</f>
        <v>4.0782556296307421E-2</v>
      </c>
      <c r="BG59" s="256">
        <f t="shared" si="49"/>
        <v>3.8898078944165207E-2</v>
      </c>
    </row>
    <row r="60" spans="1:59" s="230" customFormat="1" ht="15" customHeight="1">
      <c r="A60" s="227"/>
      <c r="B60" s="227"/>
      <c r="C60" s="227"/>
      <c r="D60" s="227"/>
      <c r="E60" s="227"/>
      <c r="F60" s="227"/>
      <c r="G60" s="227"/>
      <c r="H60" s="227"/>
      <c r="I60" s="227"/>
      <c r="J60" s="227"/>
      <c r="K60" s="227"/>
      <c r="L60" s="227"/>
      <c r="M60" s="227"/>
      <c r="N60" s="227"/>
      <c r="O60" s="227"/>
      <c r="P60" s="227"/>
      <c r="Q60" s="227"/>
      <c r="R60" s="227"/>
      <c r="S60" s="227"/>
      <c r="T60" s="227"/>
      <c r="U60" s="227"/>
      <c r="V60" s="247"/>
      <c r="W60" s="248" t="s">
        <v>682</v>
      </c>
      <c r="X60" s="280"/>
      <c r="Y60" s="249"/>
      <c r="Z60" s="250" t="s">
        <v>1003</v>
      </c>
      <c r="AA60" s="256">
        <f t="shared" si="35"/>
        <v>1.143377076065155E-2</v>
      </c>
      <c r="AB60" s="256">
        <f t="shared" si="35"/>
        <v>1.4221435650593226E-2</v>
      </c>
      <c r="AC60" s="256">
        <f t="shared" si="35"/>
        <v>1.6034747280613108E-2</v>
      </c>
      <c r="AD60" s="256">
        <f t="shared" si="35"/>
        <v>1.7002862950422797E-2</v>
      </c>
      <c r="AE60" s="256">
        <f t="shared" si="35"/>
        <v>2.0074707386467057E-2</v>
      </c>
      <c r="AF60" s="256">
        <f t="shared" si="35"/>
        <v>2.0918115583616594E-2</v>
      </c>
      <c r="AG60" s="256">
        <f t="shared" si="35"/>
        <v>1.8833247631194941E-2</v>
      </c>
      <c r="AH60" s="256">
        <f t="shared" si="35"/>
        <v>1.8030275355199857E-2</v>
      </c>
      <c r="AI60" s="256">
        <f t="shared" si="35"/>
        <v>1.6602396959123304E-2</v>
      </c>
      <c r="AJ60" s="256">
        <f t="shared" si="35"/>
        <v>1.5373172829653038E-2</v>
      </c>
      <c r="AK60" s="256">
        <f t="shared" si="35"/>
        <v>1.452791230929317E-2</v>
      </c>
      <c r="AL60" s="256">
        <f t="shared" si="35"/>
        <v>1.3908744696392101E-2</v>
      </c>
      <c r="AM60" s="256">
        <f t="shared" si="35"/>
        <v>1.3770086229429331E-2</v>
      </c>
      <c r="AN60" s="256">
        <f t="shared" si="35"/>
        <v>1.374726715639891E-2</v>
      </c>
      <c r="AO60" s="256">
        <f t="shared" si="35"/>
        <v>1.3159514511484829E-2</v>
      </c>
      <c r="AP60" s="256">
        <f t="shared" si="35"/>
        <v>1.2789248006850402E-2</v>
      </c>
      <c r="AQ60" s="256">
        <f t="shared" si="35"/>
        <v>1.3041264460895995E-2</v>
      </c>
      <c r="AR60" s="256">
        <f t="shared" si="41"/>
        <v>1.3885647732938806E-2</v>
      </c>
      <c r="AS60" s="256">
        <f t="shared" si="41"/>
        <v>1.669827715038193E-2</v>
      </c>
      <c r="AT60" s="256">
        <f t="shared" si="42"/>
        <v>1.8643863681595908E-2</v>
      </c>
      <c r="AU60" s="256">
        <f t="shared" si="42"/>
        <v>1.7424910151381583E-2</v>
      </c>
      <c r="AV60" s="256">
        <f t="shared" si="43"/>
        <v>1.8344197255149484E-2</v>
      </c>
      <c r="AW60" s="256">
        <f t="shared" si="43"/>
        <v>2.2165364608385051E-2</v>
      </c>
      <c r="AX60" s="256">
        <f t="shared" si="37"/>
        <v>1.9107634781680777E-2</v>
      </c>
      <c r="AY60" s="256">
        <f t="shared" si="37"/>
        <v>2.0237120385254236E-2</v>
      </c>
      <c r="AZ60" s="257">
        <f t="shared" si="38"/>
        <v>1.8764342146355344E-2</v>
      </c>
      <c r="BA60" s="256">
        <f t="shared" si="38"/>
        <v>1.8052437001372816E-2</v>
      </c>
      <c r="BB60" s="256">
        <f t="shared" si="38"/>
        <v>1.7966856259959089E-2</v>
      </c>
      <c r="BC60" s="256">
        <f t="shared" si="38"/>
        <v>2.0936614324315376E-2</v>
      </c>
      <c r="BD60" s="256">
        <f t="shared" si="39"/>
        <v>1.9719496792330177E-2</v>
      </c>
      <c r="BE60" s="256">
        <f t="shared" si="39"/>
        <v>1.6440292946220826E-2</v>
      </c>
      <c r="BF60" s="256">
        <f t="shared" ref="BF60:BG60" si="50">+BF48/BF$12</f>
        <v>1.520080545112437E-2</v>
      </c>
      <c r="BG60" s="256">
        <f t="shared" si="50"/>
        <v>1.8721758053916432E-2</v>
      </c>
    </row>
    <row r="62" spans="1:59" ht="69">
      <c r="W62" s="267" t="s">
        <v>664</v>
      </c>
      <c r="X62" s="220"/>
      <c r="Z62" s="268" t="s">
        <v>538</v>
      </c>
    </row>
    <row r="63" spans="1:59">
      <c r="X63" s="220"/>
    </row>
    <row r="64" spans="1:59" ht="99">
      <c r="W64" s="269" t="s">
        <v>665</v>
      </c>
      <c r="X64" s="220"/>
      <c r="Z64" s="269" t="s">
        <v>1004</v>
      </c>
    </row>
  </sheetData>
  <mergeCells count="4">
    <mergeCell ref="V1:W1"/>
    <mergeCell ref="Y1:Z2"/>
    <mergeCell ref="Y7:Z7"/>
    <mergeCell ref="V7:W7"/>
  </mergeCells>
  <phoneticPr fontId="10"/>
  <pageMargins left="0.24" right="0.22" top="0.98425196850393704" bottom="0.98425196850393704" header="0.51181102362204722" footer="0.51181102362204722"/>
  <pageSetup paperSize="9" scale="3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A902E-F421-461E-A1E0-FEF6726ABA7E}">
  <dimension ref="B1:BY23"/>
  <sheetViews>
    <sheetView zoomScaleNormal="100" workbookViewId="0"/>
  </sheetViews>
  <sheetFormatPr defaultColWidth="9" defaultRowHeight="13.8"/>
  <cols>
    <col min="1" max="1" width="3.44140625" style="1" customWidth="1"/>
    <col min="2" max="2" width="4.44140625" style="1" customWidth="1"/>
    <col min="3" max="3" width="2" style="1" customWidth="1"/>
    <col min="4" max="4" width="1.44140625" style="1" customWidth="1"/>
    <col min="5" max="5" width="23.21875" style="1" customWidth="1"/>
    <col min="6" max="49" width="1.6640625" style="1" hidden="1" customWidth="1"/>
    <col min="50" max="50" width="9.109375" style="1" hidden="1" customWidth="1"/>
    <col min="51" max="59" width="6.6640625" style="1" customWidth="1"/>
    <col min="60" max="61" width="9.44140625" style="1" customWidth="1"/>
    <col min="62" max="62" width="8.44140625" style="1" customWidth="1"/>
    <col min="63" max="63" width="3.21875" style="1" customWidth="1"/>
    <col min="64" max="64" width="2" style="1" customWidth="1"/>
    <col min="65" max="65" width="1.21875" style="1" customWidth="1"/>
    <col min="66" max="66" width="31.33203125" style="1" customWidth="1"/>
    <col min="67" max="75" width="6.44140625" style="1" customWidth="1"/>
    <col min="76" max="77" width="10.21875" style="1" customWidth="1"/>
    <col min="78" max="78" width="9.88671875" style="1" customWidth="1"/>
    <col min="79" max="86" width="10.6640625" style="1" customWidth="1"/>
    <col min="87" max="16384" width="9" style="1"/>
  </cols>
  <sheetData>
    <row r="1" spans="2:77" ht="18.75" customHeight="1">
      <c r="B1" s="1293" t="s">
        <v>845</v>
      </c>
      <c r="D1" s="177"/>
      <c r="BK1" s="178" t="s">
        <v>539</v>
      </c>
      <c r="BM1" s="177"/>
    </row>
    <row r="3" spans="2:77" ht="16.8">
      <c r="C3" s="1" t="s">
        <v>1055</v>
      </c>
      <c r="BH3" s="5"/>
      <c r="BI3" s="5"/>
      <c r="BL3" s="179" t="s">
        <v>1056</v>
      </c>
      <c r="BX3" s="5"/>
    </row>
    <row r="4" spans="2:77" ht="24.75" customHeight="1">
      <c r="C4" s="1979" t="s">
        <v>562</v>
      </c>
      <c r="D4" s="1980"/>
      <c r="E4" s="19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2"/>
      <c r="AY4" s="1977">
        <v>2014</v>
      </c>
      <c r="AZ4" s="1977">
        <v>2015</v>
      </c>
      <c r="BA4" s="1977">
        <v>2016</v>
      </c>
      <c r="BB4" s="1977">
        <v>2017</v>
      </c>
      <c r="BC4" s="1977">
        <v>2018</v>
      </c>
      <c r="BD4" s="1977">
        <v>2019</v>
      </c>
      <c r="BE4" s="1977">
        <v>2020</v>
      </c>
      <c r="BF4" s="1979">
        <v>2021</v>
      </c>
      <c r="BG4" s="1979">
        <v>2022</v>
      </c>
      <c r="BH4" s="1336"/>
      <c r="BI4" s="180"/>
      <c r="BL4" s="1979" t="s">
        <v>540</v>
      </c>
      <c r="BM4" s="1980"/>
      <c r="BN4" s="1981"/>
      <c r="BO4" s="1977">
        <v>2014</v>
      </c>
      <c r="BP4" s="1977">
        <v>2015</v>
      </c>
      <c r="BQ4" s="1977">
        <v>2016</v>
      </c>
      <c r="BR4" s="1977">
        <v>2017</v>
      </c>
      <c r="BS4" s="1977">
        <v>2018</v>
      </c>
      <c r="BT4" s="1977">
        <v>2019</v>
      </c>
      <c r="BU4" s="1977">
        <v>2020</v>
      </c>
      <c r="BV4" s="1979">
        <v>2021</v>
      </c>
      <c r="BW4" s="1979">
        <v>2022</v>
      </c>
      <c r="BX4" s="1338"/>
      <c r="BY4" s="183"/>
    </row>
    <row r="5" spans="2:77" ht="39.6">
      <c r="C5" s="1982"/>
      <c r="D5" s="1983"/>
      <c r="E5" s="1984"/>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4"/>
      <c r="AY5" s="1978"/>
      <c r="AZ5" s="1978"/>
      <c r="BA5" s="1978"/>
      <c r="BB5" s="1978"/>
      <c r="BC5" s="1978"/>
      <c r="BD5" s="1978"/>
      <c r="BE5" s="1978"/>
      <c r="BF5" s="1978"/>
      <c r="BG5" s="1978"/>
      <c r="BH5" s="185" t="s">
        <v>563</v>
      </c>
      <c r="BI5" s="185" t="s">
        <v>1028</v>
      </c>
      <c r="BL5" s="1982"/>
      <c r="BM5" s="1983"/>
      <c r="BN5" s="1984"/>
      <c r="BO5" s="1978"/>
      <c r="BP5" s="1978"/>
      <c r="BQ5" s="1978"/>
      <c r="BR5" s="1978"/>
      <c r="BS5" s="1978"/>
      <c r="BT5" s="1978"/>
      <c r="BU5" s="1978"/>
      <c r="BV5" s="1978"/>
      <c r="BW5" s="1978"/>
      <c r="BX5" s="185" t="s">
        <v>544</v>
      </c>
      <c r="BY5" s="185" t="s">
        <v>931</v>
      </c>
    </row>
    <row r="6" spans="2:77" ht="14.4" thickBot="1">
      <c r="C6" s="1985" t="s">
        <v>564</v>
      </c>
      <c r="D6" s="1986"/>
      <c r="E6" s="1987"/>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7"/>
      <c r="AY6" s="188">
        <f>SUM(AY7:AY9,AY12:AY14)</f>
        <v>-63.086135523171471</v>
      </c>
      <c r="AZ6" s="188">
        <f t="shared" ref="AZ6:BE6" si="0">SUM(AZ7:AZ9,AZ12:AZ14)</f>
        <v>-60.134547456154436</v>
      </c>
      <c r="BA6" s="188">
        <f t="shared" si="0"/>
        <v>-58.844348927087466</v>
      </c>
      <c r="BB6" s="188">
        <f t="shared" si="0"/>
        <v>-59.529697730022747</v>
      </c>
      <c r="BC6" s="188">
        <f t="shared" si="0"/>
        <v>-59.045927490988348</v>
      </c>
      <c r="BD6" s="188">
        <f t="shared" si="0"/>
        <v>-54.12421547105702</v>
      </c>
      <c r="BE6" s="188">
        <f t="shared" si="0"/>
        <v>-52.062206117803179</v>
      </c>
      <c r="BF6" s="188">
        <f>SUM(BF7:BF9,BF12:BF14)</f>
        <v>-53.627104958512525</v>
      </c>
      <c r="BG6" s="188">
        <f>SUM(BG7:BG9,BG12:BG14)</f>
        <v>-50.180973676994938</v>
      </c>
      <c r="BH6" s="189">
        <f t="shared" ref="BH6:BH14" si="1">BG6/BH$15</f>
        <v>-3.5656663309919179E-2</v>
      </c>
      <c r="BI6" s="189">
        <f t="shared" ref="BI6:BI14" si="2">BG6/BI$16</f>
        <v>-4.4194465334419293E-2</v>
      </c>
      <c r="BL6" s="1998" t="s">
        <v>4</v>
      </c>
      <c r="BM6" s="1999"/>
      <c r="BN6" s="2000"/>
      <c r="BO6" s="188">
        <f t="shared" ref="BO6:BY6" si="3">AY6</f>
        <v>-63.086135523171471</v>
      </c>
      <c r="BP6" s="188">
        <f t="shared" si="3"/>
        <v>-60.134547456154436</v>
      </c>
      <c r="BQ6" s="188">
        <f t="shared" si="3"/>
        <v>-58.844348927087466</v>
      </c>
      <c r="BR6" s="188">
        <f t="shared" si="3"/>
        <v>-59.529697730022747</v>
      </c>
      <c r="BS6" s="188">
        <f t="shared" si="3"/>
        <v>-59.045927490988348</v>
      </c>
      <c r="BT6" s="188">
        <f t="shared" si="3"/>
        <v>-54.12421547105702</v>
      </c>
      <c r="BU6" s="188">
        <f t="shared" si="3"/>
        <v>-52.062206117803179</v>
      </c>
      <c r="BV6" s="188">
        <f t="shared" si="3"/>
        <v>-53.627104958512525</v>
      </c>
      <c r="BW6" s="188">
        <f t="shared" si="3"/>
        <v>-50.180973676994938</v>
      </c>
      <c r="BX6" s="1327">
        <f t="shared" si="3"/>
        <v>-3.5656663309919179E-2</v>
      </c>
      <c r="BY6" s="1327">
        <f t="shared" si="3"/>
        <v>-4.4194465334419293E-2</v>
      </c>
    </row>
    <row r="7" spans="2:77" ht="14.4" thickTop="1">
      <c r="C7" s="2001" t="s">
        <v>565</v>
      </c>
      <c r="D7" s="2002"/>
      <c r="E7" s="2003"/>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1"/>
      <c r="AY7" s="192">
        <v>-1.8821854546989001</v>
      </c>
      <c r="AZ7" s="192">
        <v>-1.8636005503700701</v>
      </c>
      <c r="BA7" s="192">
        <v>-1.5668561817396272</v>
      </c>
      <c r="BB7" s="192">
        <v>-1.5040223193302258</v>
      </c>
      <c r="BC7" s="192">
        <v>-1.3691588929708742</v>
      </c>
      <c r="BD7" s="192">
        <v>-1.6515805473286662</v>
      </c>
      <c r="BE7" s="192">
        <v>-1.5781684880330367</v>
      </c>
      <c r="BF7" s="192">
        <v>-1.5104869141016239</v>
      </c>
      <c r="BG7" s="192">
        <v>-1.4524200551490727</v>
      </c>
      <c r="BH7" s="193">
        <f t="shared" si="1"/>
        <v>-1.0320336393705076E-3</v>
      </c>
      <c r="BI7" s="193">
        <f t="shared" si="2"/>
        <v>-1.2791487106542125E-3</v>
      </c>
      <c r="BL7" s="1992" t="s">
        <v>409</v>
      </c>
      <c r="BM7" s="1993"/>
      <c r="BN7" s="1994"/>
      <c r="BO7" s="191">
        <f t="shared" ref="BO7:BW7" si="4">AY7</f>
        <v>-1.8821854546989001</v>
      </c>
      <c r="BP7" s="191">
        <f t="shared" si="4"/>
        <v>-1.8636005503700701</v>
      </c>
      <c r="BQ7" s="191">
        <f t="shared" si="4"/>
        <v>-1.5668561817396272</v>
      </c>
      <c r="BR7" s="191">
        <f t="shared" si="4"/>
        <v>-1.5040223193302258</v>
      </c>
      <c r="BS7" s="191">
        <f t="shared" si="4"/>
        <v>-1.3691588929708742</v>
      </c>
      <c r="BT7" s="191">
        <f t="shared" si="4"/>
        <v>-1.6515805473286662</v>
      </c>
      <c r="BU7" s="191">
        <f t="shared" si="4"/>
        <v>-1.5781684880330367</v>
      </c>
      <c r="BV7" s="191">
        <f t="shared" si="4"/>
        <v>-1.5104869141016239</v>
      </c>
      <c r="BW7" s="191">
        <f t="shared" si="4"/>
        <v>-1.4524200551490727</v>
      </c>
      <c r="BX7" s="1328">
        <f t="shared" ref="BX7:BY15" si="5">BH7</f>
        <v>-1.0320336393705076E-3</v>
      </c>
      <c r="BY7" s="1328">
        <f t="shared" si="5"/>
        <v>-1.2791487106542125E-3</v>
      </c>
    </row>
    <row r="8" spans="2:77">
      <c r="C8" s="1989" t="s">
        <v>566</v>
      </c>
      <c r="D8" s="1990"/>
      <c r="E8" s="1991"/>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2"/>
      <c r="AY8" s="195">
        <v>3.1638491856353319</v>
      </c>
      <c r="AZ8" s="195">
        <v>3.3705399546360564</v>
      </c>
      <c r="BA8" s="195">
        <v>3.3355821308490894</v>
      </c>
      <c r="BB8" s="195">
        <v>2.9187862061575953</v>
      </c>
      <c r="BC8" s="195">
        <v>2.8816731012258132</v>
      </c>
      <c r="BD8" s="195">
        <v>3.3230476364871944</v>
      </c>
      <c r="BE8" s="195">
        <v>3.3184123729623294</v>
      </c>
      <c r="BF8" s="195">
        <v>2.7617633253537979</v>
      </c>
      <c r="BG8" s="195">
        <v>2.7623982871340189</v>
      </c>
      <c r="BH8" s="196">
        <f t="shared" si="1"/>
        <v>1.9628536163177465E-3</v>
      </c>
      <c r="BI8" s="196">
        <f t="shared" si="2"/>
        <v>2.4328486754048671E-3</v>
      </c>
      <c r="BJ8" s="20"/>
      <c r="BL8" s="1974" t="s">
        <v>374</v>
      </c>
      <c r="BM8" s="1975"/>
      <c r="BN8" s="1976"/>
      <c r="BO8" s="191">
        <f t="shared" ref="BO8:BO9" si="6">AY8</f>
        <v>3.1638491856353319</v>
      </c>
      <c r="BP8" s="192">
        <f t="shared" ref="BP8:BW14" si="7">AZ8</f>
        <v>3.3705399546360564</v>
      </c>
      <c r="BQ8" s="192">
        <f t="shared" si="7"/>
        <v>3.3355821308490894</v>
      </c>
      <c r="BR8" s="192">
        <f t="shared" si="7"/>
        <v>2.9187862061575953</v>
      </c>
      <c r="BS8" s="192">
        <f t="shared" si="7"/>
        <v>2.8816731012258132</v>
      </c>
      <c r="BT8" s="192">
        <f t="shared" si="7"/>
        <v>3.3230476364871944</v>
      </c>
      <c r="BU8" s="192">
        <f t="shared" si="7"/>
        <v>3.3184123729623294</v>
      </c>
      <c r="BV8" s="192">
        <f t="shared" si="7"/>
        <v>2.7617633253537979</v>
      </c>
      <c r="BW8" s="192">
        <f t="shared" si="7"/>
        <v>2.7623982871340189</v>
      </c>
      <c r="BX8" s="1329">
        <f t="shared" si="5"/>
        <v>1.9628536163177465E-3</v>
      </c>
      <c r="BY8" s="1329">
        <f t="shared" si="5"/>
        <v>2.4328486754048671E-3</v>
      </c>
    </row>
    <row r="9" spans="2:77">
      <c r="C9" s="2004" t="s">
        <v>567</v>
      </c>
      <c r="D9" s="2005"/>
      <c r="E9" s="2006"/>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5"/>
      <c r="AY9" s="195">
        <v>-62.327259311213929</v>
      </c>
      <c r="AZ9" s="195">
        <v>-58.86987344637835</v>
      </c>
      <c r="BA9" s="195">
        <v>-57.324980253013564</v>
      </c>
      <c r="BB9" s="195">
        <v>-56.687257799534201</v>
      </c>
      <c r="BC9" s="195">
        <v>-55.357878642440362</v>
      </c>
      <c r="BD9" s="195">
        <v>-51.139857434404234</v>
      </c>
      <c r="BE9" s="195">
        <v>-48.893071330151919</v>
      </c>
      <c r="BF9" s="195">
        <v>-49.328984865753412</v>
      </c>
      <c r="BG9" s="195">
        <v>-46.985213893312292</v>
      </c>
      <c r="BH9" s="196">
        <f t="shared" si="1"/>
        <v>-3.3385879738447914E-2</v>
      </c>
      <c r="BI9" s="196">
        <f t="shared" si="2"/>
        <v>-4.1379954482433937E-2</v>
      </c>
      <c r="BL9" s="1995" t="s">
        <v>530</v>
      </c>
      <c r="BM9" s="1996"/>
      <c r="BN9" s="1997"/>
      <c r="BO9" s="191">
        <f t="shared" si="6"/>
        <v>-62.327259311213929</v>
      </c>
      <c r="BP9" s="192">
        <f t="shared" si="7"/>
        <v>-58.86987344637835</v>
      </c>
      <c r="BQ9" s="192">
        <f t="shared" si="7"/>
        <v>-57.324980253013564</v>
      </c>
      <c r="BR9" s="192">
        <f t="shared" si="7"/>
        <v>-56.687257799534201</v>
      </c>
      <c r="BS9" s="192">
        <f t="shared" si="7"/>
        <v>-55.357878642440362</v>
      </c>
      <c r="BT9" s="192">
        <f t="shared" si="7"/>
        <v>-51.139857434404234</v>
      </c>
      <c r="BU9" s="192">
        <f t="shared" si="7"/>
        <v>-48.893071330151919</v>
      </c>
      <c r="BV9" s="192">
        <f t="shared" si="7"/>
        <v>-49.328984865753412</v>
      </c>
      <c r="BW9" s="192">
        <f t="shared" si="7"/>
        <v>-46.985213893312292</v>
      </c>
      <c r="BX9" s="1329">
        <f t="shared" si="5"/>
        <v>-3.3385879738447914E-2</v>
      </c>
      <c r="BY9" s="1329">
        <f t="shared" si="5"/>
        <v>-4.1379954482433937E-2</v>
      </c>
    </row>
    <row r="10" spans="2:77" ht="14.25" customHeight="1">
      <c r="C10" s="197"/>
      <c r="D10" s="198"/>
      <c r="E10" s="199" t="s">
        <v>568</v>
      </c>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1"/>
      <c r="AY10" s="192">
        <f>AY9-AY11</f>
        <v>-60.058108522906117</v>
      </c>
      <c r="AZ10" s="192">
        <f t="shared" ref="AZ10:BF10" si="8">AZ9-AZ11</f>
        <v>-56.404206407126466</v>
      </c>
      <c r="BA10" s="192">
        <f t="shared" si="8"/>
        <v>-54.564941507708546</v>
      </c>
      <c r="BB10" s="192">
        <f t="shared" si="8"/>
        <v>-53.632060006629061</v>
      </c>
      <c r="BC10" s="192">
        <f t="shared" si="8"/>
        <v>-52.180039107175972</v>
      </c>
      <c r="BD10" s="192">
        <f t="shared" si="8"/>
        <v>-47.977537635139726</v>
      </c>
      <c r="BE10" s="192">
        <f t="shared" si="8"/>
        <v>-46.27694181390796</v>
      </c>
      <c r="BF10" s="192">
        <f t="shared" si="8"/>
        <v>-45.582520528990521</v>
      </c>
      <c r="BG10" s="192">
        <f t="shared" ref="BG10" si="9">BG9-BG11</f>
        <v>-43.407651511313645</v>
      </c>
      <c r="BH10" s="196">
        <f t="shared" si="1"/>
        <v>-3.0843801975145389E-2</v>
      </c>
      <c r="BI10" s="196">
        <f t="shared" si="2"/>
        <v>-3.8229189459605267E-2</v>
      </c>
      <c r="BL10" s="202"/>
      <c r="BM10" s="203"/>
      <c r="BN10" s="204" t="s">
        <v>531</v>
      </c>
      <c r="BO10" s="192">
        <f t="shared" ref="BO10:BO14" si="10">AY10</f>
        <v>-60.058108522906117</v>
      </c>
      <c r="BP10" s="192">
        <f t="shared" si="7"/>
        <v>-56.404206407126466</v>
      </c>
      <c r="BQ10" s="192">
        <f t="shared" si="7"/>
        <v>-54.564941507708546</v>
      </c>
      <c r="BR10" s="192">
        <f t="shared" si="7"/>
        <v>-53.632060006629061</v>
      </c>
      <c r="BS10" s="192">
        <f t="shared" si="7"/>
        <v>-52.180039107175972</v>
      </c>
      <c r="BT10" s="192">
        <f t="shared" si="7"/>
        <v>-47.977537635139726</v>
      </c>
      <c r="BU10" s="192">
        <f t="shared" si="7"/>
        <v>-46.27694181390796</v>
      </c>
      <c r="BV10" s="192">
        <f t="shared" si="7"/>
        <v>-45.582520528990521</v>
      </c>
      <c r="BW10" s="192">
        <f t="shared" si="7"/>
        <v>-43.407651511313645</v>
      </c>
      <c r="BX10" s="1329">
        <f t="shared" si="5"/>
        <v>-3.0843801975145389E-2</v>
      </c>
      <c r="BY10" s="1329">
        <f t="shared" si="5"/>
        <v>-3.8229189459605267E-2</v>
      </c>
    </row>
    <row r="11" spans="2:77">
      <c r="C11" s="205"/>
      <c r="D11" s="206"/>
      <c r="E11" s="207" t="s">
        <v>569</v>
      </c>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1"/>
      <c r="AY11" s="192">
        <v>-2.2691507883078113</v>
      </c>
      <c r="AZ11" s="192">
        <v>-2.4656670392518802</v>
      </c>
      <c r="BA11" s="192">
        <v>-2.7600387453050188</v>
      </c>
      <c r="BB11" s="192">
        <v>-3.0551977929051377</v>
      </c>
      <c r="BC11" s="192">
        <v>-3.177839535264392</v>
      </c>
      <c r="BD11" s="192">
        <v>-3.1623197992645093</v>
      </c>
      <c r="BE11" s="192">
        <v>-2.6161295162439573</v>
      </c>
      <c r="BF11" s="192">
        <v>-3.7464643367628923</v>
      </c>
      <c r="BG11" s="192">
        <v>-3.5775623819986468</v>
      </c>
      <c r="BH11" s="196">
        <f t="shared" si="1"/>
        <v>-2.542077763302526E-3</v>
      </c>
      <c r="BI11" s="196">
        <f t="shared" si="2"/>
        <v>-3.1507650228286676E-3</v>
      </c>
      <c r="BL11" s="209"/>
      <c r="BM11" s="210"/>
      <c r="BN11" s="199" t="s">
        <v>532</v>
      </c>
      <c r="BO11" s="192">
        <f t="shared" si="10"/>
        <v>-2.2691507883078113</v>
      </c>
      <c r="BP11" s="192">
        <f t="shared" si="7"/>
        <v>-2.4656670392518802</v>
      </c>
      <c r="BQ11" s="192">
        <f t="shared" si="7"/>
        <v>-2.7600387453050188</v>
      </c>
      <c r="BR11" s="192">
        <f t="shared" si="7"/>
        <v>-3.0551977929051377</v>
      </c>
      <c r="BS11" s="192">
        <f t="shared" si="7"/>
        <v>-3.177839535264392</v>
      </c>
      <c r="BT11" s="192">
        <f t="shared" si="7"/>
        <v>-3.1623197992645093</v>
      </c>
      <c r="BU11" s="192">
        <f t="shared" si="7"/>
        <v>-2.6161295162439573</v>
      </c>
      <c r="BV11" s="192">
        <f t="shared" si="7"/>
        <v>-3.7464643367628923</v>
      </c>
      <c r="BW11" s="192">
        <f t="shared" si="7"/>
        <v>-3.5775623819986468</v>
      </c>
      <c r="BX11" s="1329">
        <f t="shared" si="5"/>
        <v>-2.542077763302526E-3</v>
      </c>
      <c r="BY11" s="1329">
        <f t="shared" si="5"/>
        <v>-3.1507650228286676E-3</v>
      </c>
    </row>
    <row r="12" spans="2:77">
      <c r="C12" s="1989" t="s">
        <v>570</v>
      </c>
      <c r="D12" s="1990"/>
      <c r="E12" s="199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192"/>
      <c r="AY12" s="192">
        <v>-1.5173521585200034</v>
      </c>
      <c r="AZ12" s="192">
        <v>-2.0041090087133826</v>
      </c>
      <c r="BA12" s="192">
        <v>-2.2451191960742434</v>
      </c>
      <c r="BB12" s="192">
        <v>-3.0682561392129464</v>
      </c>
      <c r="BC12" s="192">
        <v>-3.7951183711262235</v>
      </c>
      <c r="BD12" s="192">
        <v>-3.3708593756087413</v>
      </c>
      <c r="BE12" s="192">
        <v>-3.4791190082319989</v>
      </c>
      <c r="BF12" s="192">
        <v>-3.8578769573226004</v>
      </c>
      <c r="BG12" s="192">
        <v>-3.0816785601364427</v>
      </c>
      <c r="BH12" s="196">
        <f t="shared" si="1"/>
        <v>-2.1897218566437732E-3</v>
      </c>
      <c r="BI12" s="196">
        <f t="shared" si="2"/>
        <v>-2.7140393324055771E-3</v>
      </c>
      <c r="BL12" s="1989" t="s">
        <v>533</v>
      </c>
      <c r="BM12" s="1990"/>
      <c r="BN12" s="1991"/>
      <c r="BO12" s="192">
        <f t="shared" si="10"/>
        <v>-1.5173521585200034</v>
      </c>
      <c r="BP12" s="192">
        <f t="shared" si="7"/>
        <v>-2.0041090087133826</v>
      </c>
      <c r="BQ12" s="192">
        <f t="shared" si="7"/>
        <v>-2.2451191960742434</v>
      </c>
      <c r="BR12" s="192">
        <f t="shared" si="7"/>
        <v>-3.0682561392129464</v>
      </c>
      <c r="BS12" s="192">
        <f t="shared" si="7"/>
        <v>-3.7951183711262235</v>
      </c>
      <c r="BT12" s="192">
        <f t="shared" si="7"/>
        <v>-3.3708593756087413</v>
      </c>
      <c r="BU12" s="192">
        <f t="shared" si="7"/>
        <v>-3.4791190082319989</v>
      </c>
      <c r="BV12" s="192">
        <f t="shared" si="7"/>
        <v>-3.8578769573226004</v>
      </c>
      <c r="BW12" s="192">
        <f t="shared" si="7"/>
        <v>-3.0816785601364427</v>
      </c>
      <c r="BX12" s="1329">
        <f t="shared" si="5"/>
        <v>-2.1897218566437732E-3</v>
      </c>
      <c r="BY12" s="1329">
        <f t="shared" si="5"/>
        <v>-2.7140393324055771E-3</v>
      </c>
    </row>
    <row r="13" spans="2:77">
      <c r="C13" s="1989" t="s">
        <v>571</v>
      </c>
      <c r="D13" s="1990"/>
      <c r="E13" s="1991"/>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3"/>
      <c r="AY13" s="213">
        <v>1.253941937886466</v>
      </c>
      <c r="AZ13" s="213">
        <v>0.98032996818657192</v>
      </c>
      <c r="BA13" s="213">
        <v>0.68596574689849898</v>
      </c>
      <c r="BB13" s="213">
        <v>0.51704616419016591</v>
      </c>
      <c r="BC13" s="213">
        <v>0.26384859116786807</v>
      </c>
      <c r="BD13" s="213">
        <v>0.3575247423759948</v>
      </c>
      <c r="BE13" s="213">
        <v>0.16518012462413253</v>
      </c>
      <c r="BF13" s="213">
        <v>-0.13904597043747952</v>
      </c>
      <c r="BG13" s="213">
        <v>4.7917205457250929E-2</v>
      </c>
      <c r="BH13" s="196">
        <f t="shared" si="1"/>
        <v>3.4048116976349095E-5</v>
      </c>
      <c r="BI13" s="196">
        <f t="shared" si="2"/>
        <v>4.2200760972351446E-5</v>
      </c>
      <c r="BL13" s="1989" t="s">
        <v>534</v>
      </c>
      <c r="BM13" s="1990"/>
      <c r="BN13" s="1991"/>
      <c r="BO13" s="192">
        <f t="shared" si="10"/>
        <v>1.253941937886466</v>
      </c>
      <c r="BP13" s="192">
        <f t="shared" si="7"/>
        <v>0.98032996818657192</v>
      </c>
      <c r="BQ13" s="192">
        <f t="shared" si="7"/>
        <v>0.68596574689849898</v>
      </c>
      <c r="BR13" s="192">
        <f t="shared" si="7"/>
        <v>0.51704616419016591</v>
      </c>
      <c r="BS13" s="192">
        <f t="shared" si="7"/>
        <v>0.26384859116786807</v>
      </c>
      <c r="BT13" s="192">
        <f t="shared" si="7"/>
        <v>0.3575247423759948</v>
      </c>
      <c r="BU13" s="192">
        <f t="shared" si="7"/>
        <v>0.16518012462413253</v>
      </c>
      <c r="BV13" s="192">
        <f t="shared" si="7"/>
        <v>-0.13904597043747952</v>
      </c>
      <c r="BW13" s="192">
        <f t="shared" si="7"/>
        <v>4.7917205457250929E-2</v>
      </c>
      <c r="BX13" s="1329">
        <f t="shared" si="5"/>
        <v>3.4048116976349095E-5</v>
      </c>
      <c r="BY13" s="1329">
        <f t="shared" si="5"/>
        <v>4.2200760972351446E-5</v>
      </c>
    </row>
    <row r="14" spans="2:77">
      <c r="C14" s="1989" t="s">
        <v>572</v>
      </c>
      <c r="D14" s="1990"/>
      <c r="E14" s="1991"/>
      <c r="F14" s="214"/>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192"/>
      <c r="AY14" s="192">
        <v>-1.7771297222604323</v>
      </c>
      <c r="AZ14" s="192">
        <v>-1.7478343735152615</v>
      </c>
      <c r="BA14" s="192">
        <v>-1.7289411740076162</v>
      </c>
      <c r="BB14" s="192">
        <v>-1.7059938422931249</v>
      </c>
      <c r="BC14" s="192">
        <v>-1.6692932768445758</v>
      </c>
      <c r="BD14" s="192">
        <v>-1.6424904925785639</v>
      </c>
      <c r="BE14" s="192">
        <v>-1.5954397889726848</v>
      </c>
      <c r="BF14" s="192">
        <v>-1.5524735762512032</v>
      </c>
      <c r="BG14" s="192">
        <v>-1.471976660988406</v>
      </c>
      <c r="BH14" s="196">
        <f t="shared" si="1"/>
        <v>-1.0459298087510868E-3</v>
      </c>
      <c r="BI14" s="196">
        <f t="shared" si="2"/>
        <v>-1.2963722453027948E-3</v>
      </c>
      <c r="BL14" s="1989" t="s">
        <v>535</v>
      </c>
      <c r="BM14" s="1990"/>
      <c r="BN14" s="1991"/>
      <c r="BO14" s="192">
        <f t="shared" si="10"/>
        <v>-1.7771297222604323</v>
      </c>
      <c r="BP14" s="192">
        <f t="shared" si="7"/>
        <v>-1.7478343735152615</v>
      </c>
      <c r="BQ14" s="192">
        <f t="shared" si="7"/>
        <v>-1.7289411740076162</v>
      </c>
      <c r="BR14" s="192">
        <f t="shared" si="7"/>
        <v>-1.7059938422931249</v>
      </c>
      <c r="BS14" s="192">
        <f t="shared" si="7"/>
        <v>-1.6692932768445758</v>
      </c>
      <c r="BT14" s="192">
        <f t="shared" si="7"/>
        <v>-1.6424904925785639</v>
      </c>
      <c r="BU14" s="192">
        <f t="shared" si="7"/>
        <v>-1.5954397889726848</v>
      </c>
      <c r="BV14" s="192">
        <f t="shared" si="7"/>
        <v>-1.5524735762512032</v>
      </c>
      <c r="BW14" s="192">
        <f t="shared" si="7"/>
        <v>-1.471976660988406</v>
      </c>
      <c r="BX14" s="1329">
        <f t="shared" si="5"/>
        <v>-1.0459298087510868E-3</v>
      </c>
      <c r="BY14" s="1329">
        <f t="shared" si="5"/>
        <v>-1.2963722453027948E-3</v>
      </c>
    </row>
    <row r="15" spans="2:77" ht="17.25" customHeight="1">
      <c r="BG15" s="5" t="s">
        <v>573</v>
      </c>
      <c r="BH15" s="215">
        <f>'1.Summary'!$AX$15</f>
        <v>1407.337900375981</v>
      </c>
      <c r="BI15" s="1772" t="s">
        <v>929</v>
      </c>
      <c r="BW15" s="5" t="s">
        <v>545</v>
      </c>
      <c r="BX15" s="215">
        <f>'1.Summary'!$AX$15</f>
        <v>1407.337900375981</v>
      </c>
      <c r="BY15" s="1773" t="str">
        <f t="shared" si="5"/>
        <v>－</v>
      </c>
    </row>
    <row r="16" spans="2:77">
      <c r="BH16" s="5" t="s">
        <v>928</v>
      </c>
      <c r="BI16" s="215">
        <f>'1.Summary'!BG$15</f>
        <v>1135.4583271293309</v>
      </c>
      <c r="BX16" s="5" t="s">
        <v>930</v>
      </c>
      <c r="BY16" s="215">
        <f>BI16</f>
        <v>1135.4583271293309</v>
      </c>
    </row>
    <row r="17" spans="3:66" ht="17.25" customHeight="1">
      <c r="C17" s="1" t="s">
        <v>574</v>
      </c>
      <c r="BL17" s="1" t="s">
        <v>537</v>
      </c>
    </row>
    <row r="18" spans="3:66">
      <c r="C18" s="1">
        <v>1</v>
      </c>
      <c r="E18" s="1337" t="s">
        <v>1027</v>
      </c>
      <c r="BF18" s="216"/>
      <c r="BG18" s="216"/>
      <c r="BL18" s="1">
        <v>1</v>
      </c>
      <c r="BN18" s="1" t="s">
        <v>1029</v>
      </c>
    </row>
    <row r="19" spans="3:66">
      <c r="C19" s="1">
        <v>2</v>
      </c>
      <c r="E19" s="1331" t="s">
        <v>1031</v>
      </c>
      <c r="BL19" s="1">
        <v>2</v>
      </c>
      <c r="BN19" s="1" t="s">
        <v>1046</v>
      </c>
    </row>
    <row r="20" spans="3:66">
      <c r="C20" s="1">
        <v>3</v>
      </c>
      <c r="E20" s="1" t="s">
        <v>160</v>
      </c>
      <c r="BL20" s="1">
        <v>3</v>
      </c>
      <c r="BN20" s="217" t="s">
        <v>520</v>
      </c>
    </row>
    <row r="23" spans="3:66">
      <c r="E23" s="218"/>
      <c r="F23" s="129"/>
      <c r="G23" s="129"/>
      <c r="H23" s="129"/>
      <c r="I23" s="1988" t="s">
        <v>541</v>
      </c>
      <c r="J23" s="1988"/>
      <c r="K23" s="1988"/>
    </row>
  </sheetData>
  <mergeCells count="35">
    <mergeCell ref="C13:E13"/>
    <mergeCell ref="C14:E14"/>
    <mergeCell ref="AY4:AY5"/>
    <mergeCell ref="AZ4:AZ5"/>
    <mergeCell ref="BA4:BA5"/>
    <mergeCell ref="C7:E7"/>
    <mergeCell ref="C8:E8"/>
    <mergeCell ref="C9:E9"/>
    <mergeCell ref="C12:E12"/>
    <mergeCell ref="C4:E5"/>
    <mergeCell ref="BS4:BS5"/>
    <mergeCell ref="BT4:BT5"/>
    <mergeCell ref="BU4:BU5"/>
    <mergeCell ref="BW4:BW5"/>
    <mergeCell ref="I23:K23"/>
    <mergeCell ref="BO4:BO5"/>
    <mergeCell ref="BL12:BN12"/>
    <mergeCell ref="BL14:BN14"/>
    <mergeCell ref="BL13:BN13"/>
    <mergeCell ref="BL7:BN7"/>
    <mergeCell ref="BV4:BV5"/>
    <mergeCell ref="BF4:BF5"/>
    <mergeCell ref="BL9:BN9"/>
    <mergeCell ref="BP4:BP5"/>
    <mergeCell ref="BQ4:BQ5"/>
    <mergeCell ref="BL6:BN6"/>
    <mergeCell ref="BL8:BN8"/>
    <mergeCell ref="BR4:BR5"/>
    <mergeCell ref="BL4:BN5"/>
    <mergeCell ref="BG4:BG5"/>
    <mergeCell ref="C6:E6"/>
    <mergeCell ref="BB4:BB5"/>
    <mergeCell ref="BC4:BC5"/>
    <mergeCell ref="BD4:BD5"/>
    <mergeCell ref="BE4:BE5"/>
  </mergeCells>
  <phoneticPr fontId="10"/>
  <pageMargins left="0.31496062992125984" right="0.11811023622047245" top="0.74803149606299213" bottom="0.74803149606299213" header="0.31496062992125984" footer="0.31496062992125984"/>
  <pageSetup paperSize="9" scale="65" orientation="landscape" r:id="rId1"/>
  <colBreaks count="1" manualBreakCount="1">
    <brk id="62" max="34" man="1"/>
  </colBreaks>
  <ignoredErrors>
    <ignoredError sqref="AY6:BG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pageSetUpPr fitToPage="1"/>
  </sheetPr>
  <dimension ref="A1:BG15"/>
  <sheetViews>
    <sheetView workbookViewId="0">
      <pane xSplit="24" ySplit="4" topLeftCell="Y5" activePane="bottomRight" state="frozen"/>
      <selection pane="topRight" activeCell="Y1" sqref="Y1"/>
      <selection pane="bottomLeft" activeCell="A5" sqref="A5"/>
      <selection pane="bottomRight" activeCell="Y5" sqref="Y5"/>
    </sheetView>
  </sheetViews>
  <sheetFormatPr defaultColWidth="9" defaultRowHeight="13.8"/>
  <cols>
    <col min="1" max="1" width="2.33203125" style="165" customWidth="1"/>
    <col min="2" max="22" width="9" style="166" hidden="1" customWidth="1"/>
    <col min="23" max="23" width="0.88671875" style="166" hidden="1" customWidth="1"/>
    <col min="24" max="24" width="42.44140625" style="166" customWidth="1"/>
    <col min="25" max="25" width="1.44140625" style="165" customWidth="1"/>
    <col min="26" max="26" width="39.109375" style="166" customWidth="1"/>
    <col min="27" max="59" width="8.6640625" style="166" customWidth="1"/>
    <col min="60" max="16384" width="9" style="166"/>
  </cols>
  <sheetData>
    <row r="1" spans="1:59" s="163" customFormat="1" ht="66" customHeight="1">
      <c r="X1" s="1884" t="s">
        <v>650</v>
      </c>
      <c r="Z1" s="164" t="s">
        <v>404</v>
      </c>
    </row>
    <row r="2" spans="1:59" ht="15.6">
      <c r="X2" s="35" t="str">
        <f>'0.Contents'!$C$2</f>
        <v>＜確報値＞</v>
      </c>
      <c r="Z2" s="36" t="str">
        <f>'0.Contents'!$E$2</f>
        <v>&lt;Final Figures&gt;</v>
      </c>
    </row>
    <row r="3" spans="1:59" ht="16.8" thickBot="1">
      <c r="X3" s="28" t="s">
        <v>651</v>
      </c>
      <c r="Z3" s="167" t="s">
        <v>652</v>
      </c>
      <c r="AJ3" s="168"/>
      <c r="AK3" s="168"/>
      <c r="AR3" s="168"/>
      <c r="AU3" s="168"/>
      <c r="AV3" s="168"/>
    </row>
    <row r="4" spans="1:59" ht="14.4" thickBot="1">
      <c r="X4" s="1777"/>
      <c r="Z4" s="1777"/>
      <c r="AA4" s="1789">
        <v>1990</v>
      </c>
      <c r="AB4" s="1790">
        <f t="shared" ref="AB4:AP4" si="0">AA4+1</f>
        <v>1991</v>
      </c>
      <c r="AC4" s="1790">
        <f t="shared" si="0"/>
        <v>1992</v>
      </c>
      <c r="AD4" s="1790">
        <f t="shared" si="0"/>
        <v>1993</v>
      </c>
      <c r="AE4" s="1790">
        <f t="shared" si="0"/>
        <v>1994</v>
      </c>
      <c r="AF4" s="1790">
        <f t="shared" si="0"/>
        <v>1995</v>
      </c>
      <c r="AG4" s="1790">
        <f t="shared" si="0"/>
        <v>1996</v>
      </c>
      <c r="AH4" s="1790">
        <f t="shared" si="0"/>
        <v>1997</v>
      </c>
      <c r="AI4" s="1790">
        <f t="shared" si="0"/>
        <v>1998</v>
      </c>
      <c r="AJ4" s="1790">
        <f t="shared" si="0"/>
        <v>1999</v>
      </c>
      <c r="AK4" s="1790">
        <f t="shared" si="0"/>
        <v>2000</v>
      </c>
      <c r="AL4" s="1790">
        <f t="shared" si="0"/>
        <v>2001</v>
      </c>
      <c r="AM4" s="1790">
        <f t="shared" si="0"/>
        <v>2002</v>
      </c>
      <c r="AN4" s="1790">
        <f t="shared" si="0"/>
        <v>2003</v>
      </c>
      <c r="AO4" s="1790">
        <f t="shared" si="0"/>
        <v>2004</v>
      </c>
      <c r="AP4" s="1790">
        <f t="shared" si="0"/>
        <v>2005</v>
      </c>
      <c r="AQ4" s="1790">
        <f t="shared" ref="AQ4:BA4" si="1">AP4+1</f>
        <v>2006</v>
      </c>
      <c r="AR4" s="1790">
        <f t="shared" si="1"/>
        <v>2007</v>
      </c>
      <c r="AS4" s="1790">
        <f t="shared" si="1"/>
        <v>2008</v>
      </c>
      <c r="AT4" s="1790">
        <f t="shared" si="1"/>
        <v>2009</v>
      </c>
      <c r="AU4" s="1790">
        <f t="shared" si="1"/>
        <v>2010</v>
      </c>
      <c r="AV4" s="1790">
        <f t="shared" si="1"/>
        <v>2011</v>
      </c>
      <c r="AW4" s="1790">
        <f t="shared" si="1"/>
        <v>2012</v>
      </c>
      <c r="AX4" s="1790">
        <f t="shared" si="1"/>
        <v>2013</v>
      </c>
      <c r="AY4" s="1790">
        <f t="shared" si="1"/>
        <v>2014</v>
      </c>
      <c r="AZ4" s="1790">
        <f t="shared" si="1"/>
        <v>2015</v>
      </c>
      <c r="BA4" s="1790">
        <f t="shared" si="1"/>
        <v>2016</v>
      </c>
      <c r="BB4" s="1790">
        <f t="shared" ref="BB4:BG4" si="2">BA4+1</f>
        <v>2017</v>
      </c>
      <c r="BC4" s="1790">
        <f t="shared" si="2"/>
        <v>2018</v>
      </c>
      <c r="BD4" s="1790">
        <f t="shared" si="2"/>
        <v>2019</v>
      </c>
      <c r="BE4" s="1790">
        <f t="shared" si="2"/>
        <v>2020</v>
      </c>
      <c r="BF4" s="1790">
        <f t="shared" si="2"/>
        <v>2021</v>
      </c>
      <c r="BG4" s="1791">
        <f t="shared" si="2"/>
        <v>2022</v>
      </c>
    </row>
    <row r="5" spans="1:59" s="163" customFormat="1" ht="18" customHeight="1">
      <c r="A5" s="169"/>
      <c r="X5" s="1776" t="s">
        <v>575</v>
      </c>
      <c r="Y5" s="169"/>
      <c r="Z5" s="1785" t="s">
        <v>343</v>
      </c>
      <c r="AA5" s="1786">
        <v>13290.850109814339</v>
      </c>
      <c r="AB5" s="1787">
        <v>14026.26652675876</v>
      </c>
      <c r="AC5" s="1787">
        <v>14326.198002534244</v>
      </c>
      <c r="AD5" s="1787">
        <v>13962.849571167542</v>
      </c>
      <c r="AE5" s="1787">
        <v>15182.466110365995</v>
      </c>
      <c r="AF5" s="1787">
        <v>17053.262604536456</v>
      </c>
      <c r="AG5" s="1787">
        <v>18583.868364438069</v>
      </c>
      <c r="AH5" s="1787">
        <v>19281.656911387967</v>
      </c>
      <c r="AI5" s="1787">
        <v>20155.516886150108</v>
      </c>
      <c r="AJ5" s="1787">
        <v>19727.154926395149</v>
      </c>
      <c r="AK5" s="1787">
        <v>19693.039969980106</v>
      </c>
      <c r="AL5" s="1787">
        <v>18865.453114834254</v>
      </c>
      <c r="AM5" s="1787">
        <v>21312.120021342762</v>
      </c>
      <c r="AN5" s="1787">
        <v>20544.579189966611</v>
      </c>
      <c r="AO5" s="1787">
        <v>21353.316003247612</v>
      </c>
      <c r="AP5" s="1787">
        <v>21500.568299464536</v>
      </c>
      <c r="AQ5" s="1787">
        <v>20118.295623352435</v>
      </c>
      <c r="AR5" s="1787">
        <v>18499.903330366575</v>
      </c>
      <c r="AS5" s="1787">
        <v>17652.838264152517</v>
      </c>
      <c r="AT5" s="1787">
        <v>15491.069678742881</v>
      </c>
      <c r="AU5" s="1787">
        <v>16420.767548342625</v>
      </c>
      <c r="AV5" s="1787">
        <v>18390.174833241261</v>
      </c>
      <c r="AW5" s="1787">
        <v>19287.433846549611</v>
      </c>
      <c r="AX5" s="1787">
        <v>19644.728009419876</v>
      </c>
      <c r="AY5" s="1787">
        <v>19167.037249259181</v>
      </c>
      <c r="AZ5" s="1787">
        <v>19282.20131902882</v>
      </c>
      <c r="BA5" s="1787">
        <v>20202.046267259328</v>
      </c>
      <c r="BB5" s="1787">
        <v>21214.89377635056</v>
      </c>
      <c r="BC5" s="1787">
        <v>21829.482474853714</v>
      </c>
      <c r="BD5" s="1787">
        <v>21871.737249802423</v>
      </c>
      <c r="BE5" s="1787">
        <v>8597.6656714670098</v>
      </c>
      <c r="BF5" s="1787">
        <v>12004.177652875691</v>
      </c>
      <c r="BG5" s="1788">
        <v>14742.992444611898</v>
      </c>
    </row>
    <row r="6" spans="1:59" s="163" customFormat="1" ht="18" customHeight="1">
      <c r="A6" s="169"/>
      <c r="X6" s="1774" t="s">
        <v>576</v>
      </c>
      <c r="Y6" s="169"/>
      <c r="Z6" s="1778" t="s">
        <v>344</v>
      </c>
      <c r="AA6" s="1780">
        <v>17630.349169975671</v>
      </c>
      <c r="AB6" s="171">
        <v>18658.693946962867</v>
      </c>
      <c r="AC6" s="171">
        <v>18721.978987193354</v>
      </c>
      <c r="AD6" s="171">
        <v>21053.583245850332</v>
      </c>
      <c r="AE6" s="171">
        <v>21011.818725731187</v>
      </c>
      <c r="AF6" s="171">
        <v>21201.943339484882</v>
      </c>
      <c r="AG6" s="171">
        <v>12524.135784910333</v>
      </c>
      <c r="AH6" s="171">
        <v>16307.469259582107</v>
      </c>
      <c r="AI6" s="171">
        <v>17319.229484871754</v>
      </c>
      <c r="AJ6" s="171">
        <v>16415.659000079209</v>
      </c>
      <c r="AK6" s="171">
        <v>16896.77827733802</v>
      </c>
      <c r="AL6" s="171">
        <v>14612.155883370011</v>
      </c>
      <c r="AM6" s="171">
        <v>15273.264816128129</v>
      </c>
      <c r="AN6" s="171">
        <v>16842.952186007431</v>
      </c>
      <c r="AO6" s="171">
        <v>17576.845531445273</v>
      </c>
      <c r="AP6" s="171">
        <v>19739.898402395582</v>
      </c>
      <c r="AQ6" s="171">
        <v>18600.433123981602</v>
      </c>
      <c r="AR6" s="171">
        <v>18471.498708572897</v>
      </c>
      <c r="AS6" s="171">
        <v>16906.782276678685</v>
      </c>
      <c r="AT6" s="171">
        <v>15007.449484261788</v>
      </c>
      <c r="AU6" s="171">
        <v>14579.533347786739</v>
      </c>
      <c r="AV6" s="171">
        <v>12972.192988726152</v>
      </c>
      <c r="AW6" s="171">
        <v>13014.483399419205</v>
      </c>
      <c r="AX6" s="171">
        <v>13620.552873362707</v>
      </c>
      <c r="AY6" s="171">
        <v>12799.351301771481</v>
      </c>
      <c r="AZ6" s="171">
        <v>14489.850956067026</v>
      </c>
      <c r="BA6" s="171">
        <v>15095.194370871537</v>
      </c>
      <c r="BB6" s="171">
        <v>14178.119137475003</v>
      </c>
      <c r="BC6" s="171">
        <v>14953.368355307555</v>
      </c>
      <c r="BD6" s="171">
        <v>15020.450116232483</v>
      </c>
      <c r="BE6" s="171">
        <v>16358.044947309392</v>
      </c>
      <c r="BF6" s="171">
        <v>16272.079580099124</v>
      </c>
      <c r="BG6" s="1781">
        <v>15936.783084170929</v>
      </c>
    </row>
    <row r="7" spans="1:59" s="163" customFormat="1" ht="18" customHeight="1" thickBot="1">
      <c r="A7" s="169"/>
      <c r="X7" s="1775" t="s">
        <v>29</v>
      </c>
      <c r="Y7" s="169"/>
      <c r="Z7" s="1779" t="s">
        <v>345</v>
      </c>
      <c r="AA7" s="1782">
        <f>SUM(AA5:AA6)</f>
        <v>30921.199279790009</v>
      </c>
      <c r="AB7" s="1783">
        <f t="shared" ref="AB7:AQ7" si="3">SUM(AB5:AB6)</f>
        <v>32684.960473721629</v>
      </c>
      <c r="AC7" s="1783">
        <f t="shared" si="3"/>
        <v>33048.176989727595</v>
      </c>
      <c r="AD7" s="1783">
        <f t="shared" si="3"/>
        <v>35016.432817017878</v>
      </c>
      <c r="AE7" s="1783">
        <f t="shared" si="3"/>
        <v>36194.284836097184</v>
      </c>
      <c r="AF7" s="1783">
        <f t="shared" si="3"/>
        <v>38255.205944021334</v>
      </c>
      <c r="AG7" s="1783">
        <f t="shared" si="3"/>
        <v>31108.004149348402</v>
      </c>
      <c r="AH7" s="1783">
        <f t="shared" si="3"/>
        <v>35589.126170970078</v>
      </c>
      <c r="AI7" s="1783">
        <f t="shared" si="3"/>
        <v>37474.746371021858</v>
      </c>
      <c r="AJ7" s="1783">
        <f t="shared" si="3"/>
        <v>36142.813926474359</v>
      </c>
      <c r="AK7" s="1783">
        <f t="shared" si="3"/>
        <v>36589.818247318122</v>
      </c>
      <c r="AL7" s="1783">
        <f t="shared" si="3"/>
        <v>33477.608998204261</v>
      </c>
      <c r="AM7" s="1783">
        <f t="shared" si="3"/>
        <v>36585.38483747089</v>
      </c>
      <c r="AN7" s="1783">
        <f t="shared" si="3"/>
        <v>37387.531375974038</v>
      </c>
      <c r="AO7" s="1783">
        <f t="shared" si="3"/>
        <v>38930.161534692888</v>
      </c>
      <c r="AP7" s="1783">
        <f t="shared" si="3"/>
        <v>41240.466701860118</v>
      </c>
      <c r="AQ7" s="1783">
        <f t="shared" si="3"/>
        <v>38718.72874733404</v>
      </c>
      <c r="AR7" s="1783">
        <f t="shared" ref="AR7:AW7" si="4">SUM(AR5:AR6)</f>
        <v>36971.402038939472</v>
      </c>
      <c r="AS7" s="1783">
        <f t="shared" si="4"/>
        <v>34559.620540831202</v>
      </c>
      <c r="AT7" s="1783">
        <f t="shared" si="4"/>
        <v>30498.519163004668</v>
      </c>
      <c r="AU7" s="1783">
        <f t="shared" si="4"/>
        <v>31000.300896129364</v>
      </c>
      <c r="AV7" s="1783">
        <f t="shared" si="4"/>
        <v>31362.367821967411</v>
      </c>
      <c r="AW7" s="1783">
        <f t="shared" si="4"/>
        <v>32301.917245968816</v>
      </c>
      <c r="AX7" s="1783">
        <f t="shared" ref="AX7:BE7" si="5">SUM(AX5:AX6)</f>
        <v>33265.280882782579</v>
      </c>
      <c r="AY7" s="1783">
        <f t="shared" si="5"/>
        <v>31966.388551030665</v>
      </c>
      <c r="AZ7" s="1783">
        <f t="shared" si="5"/>
        <v>33772.052275095848</v>
      </c>
      <c r="BA7" s="1783">
        <f t="shared" si="5"/>
        <v>35297.240638130868</v>
      </c>
      <c r="BB7" s="1783">
        <f t="shared" si="5"/>
        <v>35393.012913825565</v>
      </c>
      <c r="BC7" s="1783">
        <f>SUM(BC5:BC6)</f>
        <v>36782.850830161267</v>
      </c>
      <c r="BD7" s="1783">
        <f>SUM(BD5:BD6)</f>
        <v>36892.187366034908</v>
      </c>
      <c r="BE7" s="1783">
        <f t="shared" si="5"/>
        <v>24955.7106187764</v>
      </c>
      <c r="BF7" s="1783">
        <f t="shared" ref="BF7:BG7" si="6">SUM(BF5:BF6)</f>
        <v>28276.257232974815</v>
      </c>
      <c r="BG7" s="1784">
        <f t="shared" si="6"/>
        <v>30679.775528782826</v>
      </c>
    </row>
    <row r="8" spans="1:59" ht="9" customHeight="1">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B8" s="172"/>
      <c r="BC8" s="172"/>
      <c r="BD8" s="172"/>
    </row>
    <row r="9" spans="1:59" ht="18" customHeight="1">
      <c r="X9" s="170" t="s">
        <v>550</v>
      </c>
      <c r="Z9" s="170" t="s">
        <v>552</v>
      </c>
      <c r="AA9" s="173">
        <f>'1.Summary'!AA15*1000</f>
        <v>1274920.5244517159</v>
      </c>
      <c r="AB9" s="173">
        <f>'1.Summary'!AB15*1000</f>
        <v>1288934.0512840988</v>
      </c>
      <c r="AC9" s="173">
        <f>'1.Summary'!AC15*1000</f>
        <v>1300447.1949992063</v>
      </c>
      <c r="AD9" s="173">
        <f>'1.Summary'!AD15*1000</f>
        <v>1295675.0103664615</v>
      </c>
      <c r="AE9" s="173">
        <f>'1.Summary'!AE15*1000</f>
        <v>1355883.5835052545</v>
      </c>
      <c r="AF9" s="173">
        <f>'1.Summary'!AF15*1000</f>
        <v>1376105.6655543379</v>
      </c>
      <c r="AG9" s="173">
        <f>'1.Summary'!AG15*1000</f>
        <v>1388779.8539666517</v>
      </c>
      <c r="AH9" s="173">
        <f>'1.Summary'!AH15*1000</f>
        <v>1380459.1701575865</v>
      </c>
      <c r="AI9" s="173">
        <f>'1.Summary'!AI15*1000</f>
        <v>1331999.9703542057</v>
      </c>
      <c r="AJ9" s="173">
        <f>'1.Summary'!AJ15*1000</f>
        <v>1355944.6842746749</v>
      </c>
      <c r="AK9" s="173">
        <f>'1.Summary'!AK15*1000</f>
        <v>1375580.8271830545</v>
      </c>
      <c r="AL9" s="173">
        <f>'1.Summary'!AL15*1000</f>
        <v>1350165.2814498353</v>
      </c>
      <c r="AM9" s="173">
        <f>'1.Summary'!AM15*1000</f>
        <v>1374568.6253984109</v>
      </c>
      <c r="AN9" s="173">
        <f>'1.Summary'!AN15*1000</f>
        <v>1381615.5911529281</v>
      </c>
      <c r="AO9" s="173">
        <f>'1.Summary'!AO15*1000</f>
        <v>1373731.4325351738</v>
      </c>
      <c r="AP9" s="173">
        <f>'1.Summary'!AP15*1000</f>
        <v>1381282.3397475353</v>
      </c>
      <c r="AQ9" s="173">
        <f>'1.Summary'!AQ15*1000</f>
        <v>1359631.776019332</v>
      </c>
      <c r="AR9" s="173">
        <f>'1.Summary'!AR15*1000</f>
        <v>1394831.281198248</v>
      </c>
      <c r="AS9" s="173">
        <f>'1.Summary'!AS15*1000</f>
        <v>1321618.238496145</v>
      </c>
      <c r="AT9" s="173">
        <f>'1.Summary'!AT15*1000</f>
        <v>1249461.5387527917</v>
      </c>
      <c r="AU9" s="173">
        <f>'1.Summary'!AU15*1000</f>
        <v>1302639.6804117358</v>
      </c>
      <c r="AV9" s="173">
        <f>'1.Summary'!AV15*1000</f>
        <v>1353054.5373563988</v>
      </c>
      <c r="AW9" s="173">
        <f>'1.Summary'!AW15*1000</f>
        <v>1395610.6496018071</v>
      </c>
      <c r="AX9" s="173">
        <f>'1.Summary'!AX15*1000</f>
        <v>1407337.9003759811</v>
      </c>
      <c r="AY9" s="173">
        <f>'1.Summary'!AY15*1000</f>
        <v>1357774.5427732638</v>
      </c>
      <c r="AZ9" s="173">
        <f>'1.Summary'!AZ15*1000</f>
        <v>1319271.5916814797</v>
      </c>
      <c r="BA9" s="173">
        <f>'1.Summary'!BA15*1000</f>
        <v>1301235.5357932658</v>
      </c>
      <c r="BB9" s="173">
        <f>'1.Summary'!BB15*1000</f>
        <v>1286909.2947637008</v>
      </c>
      <c r="BC9" s="173">
        <f>'1.Summary'!BC15*1000</f>
        <v>1242072.6297500823</v>
      </c>
      <c r="BD9" s="173">
        <f>'1.Summary'!BD15*1000</f>
        <v>1206230.1120642961</v>
      </c>
      <c r="BE9" s="173">
        <f>'1.Summary'!BE15*1000</f>
        <v>1142344.1201642863</v>
      </c>
      <c r="BF9" s="173">
        <f>'1.Summary'!BF15*1000</f>
        <v>1164039.664070935</v>
      </c>
      <c r="BG9" s="173">
        <f>'1.Summary'!BG15*1000</f>
        <v>1135458.327129331</v>
      </c>
    </row>
    <row r="10" spans="1:59" ht="18" customHeight="1">
      <c r="X10" s="170" t="s">
        <v>551</v>
      </c>
      <c r="Z10" s="170" t="s">
        <v>561</v>
      </c>
      <c r="AA10" s="174">
        <f>AA7/AA9</f>
        <v>2.4253432811498412E-2</v>
      </c>
      <c r="AB10" s="174">
        <f t="shared" ref="AB10:AO10" si="7">AB7/AB9</f>
        <v>2.5358132513575292E-2</v>
      </c>
      <c r="AC10" s="174">
        <f t="shared" si="7"/>
        <v>2.5412932656406526E-2</v>
      </c>
      <c r="AD10" s="174">
        <f t="shared" si="7"/>
        <v>2.7025629526584778E-2</v>
      </c>
      <c r="AE10" s="174">
        <f t="shared" si="7"/>
        <v>2.6694242246467114E-2</v>
      </c>
      <c r="AF10" s="174">
        <f t="shared" si="7"/>
        <v>2.7799613722694003E-2</v>
      </c>
      <c r="AG10" s="174">
        <f t="shared" si="7"/>
        <v>2.2399521465189247E-2</v>
      </c>
      <c r="AH10" s="174">
        <f t="shared" si="7"/>
        <v>2.5780643817888072E-2</v>
      </c>
      <c r="AI10" s="174">
        <f t="shared" si="7"/>
        <v>2.8134194598410212E-2</v>
      </c>
      <c r="AJ10" s="174">
        <f t="shared" si="7"/>
        <v>2.6655079920024877E-2</v>
      </c>
      <c r="AK10" s="174">
        <f t="shared" si="7"/>
        <v>2.6599540735274405E-2</v>
      </c>
      <c r="AL10" s="174">
        <f t="shared" si="7"/>
        <v>2.4795193194610453E-2</v>
      </c>
      <c r="AM10" s="174">
        <f t="shared" si="7"/>
        <v>2.661590273593421E-2</v>
      </c>
      <c r="AN10" s="174">
        <f t="shared" si="7"/>
        <v>2.7060733546568447E-2</v>
      </c>
      <c r="AO10" s="174">
        <f t="shared" si="7"/>
        <v>2.8338990149514614E-2</v>
      </c>
      <c r="AP10" s="174">
        <f t="shared" ref="AP10:AU10" si="8">AP7/AP9</f>
        <v>2.9856652412857076E-2</v>
      </c>
      <c r="AQ10" s="174">
        <f t="shared" si="8"/>
        <v>2.8477363820293294E-2</v>
      </c>
      <c r="AR10" s="174">
        <f t="shared" si="8"/>
        <v>2.6506002939064219E-2</v>
      </c>
      <c r="AS10" s="174">
        <f t="shared" si="8"/>
        <v>2.6149473073371187E-2</v>
      </c>
      <c r="AT10" s="174">
        <f t="shared" si="8"/>
        <v>2.4409330113072697E-2</v>
      </c>
      <c r="AU10" s="174">
        <f t="shared" si="8"/>
        <v>2.3798062781513647E-2</v>
      </c>
      <c r="AV10" s="174">
        <f t="shared" ref="AV10:BA10" si="9">AV7/AV9</f>
        <v>2.3178938436024376E-2</v>
      </c>
      <c r="AW10" s="174">
        <f t="shared" si="9"/>
        <v>2.3145364543603286E-2</v>
      </c>
      <c r="AX10" s="174">
        <f t="shared" si="9"/>
        <v>2.3637024821043691E-2</v>
      </c>
      <c r="AY10" s="174">
        <f t="shared" si="9"/>
        <v>2.3543222784055958E-2</v>
      </c>
      <c r="AZ10" s="174">
        <f t="shared" si="9"/>
        <v>2.5599014250016271E-2</v>
      </c>
      <c r="BA10" s="174">
        <f t="shared" si="9"/>
        <v>2.7125942742266707E-2</v>
      </c>
      <c r="BB10" s="174">
        <f t="shared" ref="BB10:BF10" si="10">BB7/BB9</f>
        <v>2.7502336845212035E-2</v>
      </c>
      <c r="BC10" s="174">
        <f t="shared" si="10"/>
        <v>2.961409014991527E-2</v>
      </c>
      <c r="BD10" s="174">
        <f t="shared" si="10"/>
        <v>3.058470104257224E-2</v>
      </c>
      <c r="BE10" s="174">
        <f t="shared" si="10"/>
        <v>2.184605337241758E-2</v>
      </c>
      <c r="BF10" s="174">
        <f t="shared" si="10"/>
        <v>2.4291489461867426E-2</v>
      </c>
      <c r="BG10" s="174">
        <f t="shared" ref="BG10" si="11">BG7/BG9</f>
        <v>2.701972832974639E-2</v>
      </c>
    </row>
    <row r="11" spans="1:59" ht="41.4">
      <c r="X11" s="175" t="s">
        <v>653</v>
      </c>
      <c r="Z11" s="175" t="s">
        <v>553</v>
      </c>
    </row>
    <row r="15" spans="1:59" ht="20.399999999999999">
      <c r="Z15" s="176"/>
    </row>
  </sheetData>
  <phoneticPr fontId="10"/>
  <pageMargins left="0.78740157480314965" right="0.78740157480314965" top="0.98425196850393704" bottom="0.98425196850393704" header="0.51181102362204722" footer="0.51181102362204722"/>
  <pageSetup paperSize="9" scale="49" orientation="landscape" r:id="rId1"/>
  <headerFooter alignWithMargins="0"/>
  <ignoredErrors>
    <ignoredError sqref="AA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BK102"/>
  <sheetViews>
    <sheetView workbookViewId="0">
      <pane xSplit="22" ySplit="5" topLeftCell="W6" activePane="bottomRight" state="frozen"/>
      <selection pane="topRight" activeCell="W1" sqref="W1"/>
      <selection pane="bottomLeft" activeCell="A6" sqref="A6"/>
      <selection pane="bottomRight" activeCell="W6" sqref="W6"/>
    </sheetView>
  </sheetViews>
  <sheetFormatPr defaultColWidth="9" defaultRowHeight="13.8"/>
  <cols>
    <col min="1" max="1" width="2.6640625" style="32" customWidth="1"/>
    <col min="2" max="19" width="1.6640625" style="28" hidden="1" customWidth="1"/>
    <col min="20" max="21" width="1.6640625" style="28" customWidth="1"/>
    <col min="22" max="22" width="52.21875" style="28" customWidth="1"/>
    <col min="23" max="23" width="1.6640625" style="32" customWidth="1"/>
    <col min="24" max="25" width="1.6640625" style="28" customWidth="1"/>
    <col min="26" max="26" width="62.33203125" style="28" customWidth="1"/>
    <col min="27" max="59" width="9.6640625" style="28" customWidth="1"/>
    <col min="60" max="60" width="33.109375" style="28" bestFit="1" customWidth="1"/>
    <col min="61" max="61" width="35" style="28" customWidth="1"/>
    <col min="62" max="16384" width="9" style="28"/>
  </cols>
  <sheetData>
    <row r="1" spans="1:63" ht="62.25" customHeight="1">
      <c r="B1" s="32"/>
      <c r="C1" s="32"/>
      <c r="D1" s="32"/>
      <c r="E1" s="32"/>
      <c r="F1" s="32"/>
      <c r="G1" s="32"/>
      <c r="H1" s="32"/>
      <c r="I1" s="32"/>
      <c r="J1" s="32"/>
      <c r="K1" s="32"/>
      <c r="L1" s="32"/>
      <c r="M1" s="32"/>
      <c r="N1" s="32"/>
      <c r="O1" s="32"/>
      <c r="P1" s="32"/>
      <c r="Q1" s="32"/>
      <c r="R1" s="32"/>
      <c r="T1" s="2008" t="s">
        <v>1038</v>
      </c>
      <c r="U1" s="2009"/>
      <c r="V1" s="2009"/>
      <c r="X1" s="2008" t="s">
        <v>1045</v>
      </c>
      <c r="Y1" s="2009"/>
      <c r="Z1" s="2009"/>
      <c r="AA1" s="32"/>
      <c r="AB1" s="32"/>
      <c r="AC1" s="32"/>
      <c r="AD1" s="32"/>
      <c r="AE1" s="32"/>
      <c r="AF1" s="32"/>
      <c r="AG1" s="32"/>
      <c r="AH1" s="32"/>
      <c r="AI1" s="32"/>
      <c r="AJ1" s="32"/>
      <c r="AK1" s="32"/>
      <c r="AL1" s="32"/>
    </row>
    <row r="2" spans="1:63" ht="20.399999999999999">
      <c r="B2" s="32"/>
      <c r="C2" s="32"/>
      <c r="D2" s="32"/>
      <c r="E2" s="32"/>
      <c r="F2" s="32"/>
      <c r="G2" s="32"/>
      <c r="H2" s="32"/>
      <c r="I2" s="32"/>
      <c r="J2" s="32"/>
      <c r="K2" s="32"/>
      <c r="L2" s="32"/>
      <c r="M2" s="32"/>
      <c r="N2" s="32"/>
      <c r="O2" s="32"/>
      <c r="P2" s="32"/>
      <c r="Q2" s="32"/>
      <c r="R2" s="32"/>
      <c r="T2" s="33"/>
      <c r="U2" s="33"/>
      <c r="V2" s="33"/>
      <c r="X2" s="33"/>
      <c r="Y2" s="33"/>
      <c r="Z2" s="33"/>
      <c r="AA2" s="32"/>
      <c r="AB2" s="32"/>
      <c r="AC2" s="32"/>
      <c r="AD2" s="32"/>
      <c r="AE2" s="32"/>
      <c r="AF2" s="32"/>
      <c r="AG2" s="32"/>
      <c r="AH2" s="32"/>
      <c r="AI2" s="32"/>
      <c r="AJ2" s="32"/>
      <c r="AK2" s="32"/>
      <c r="AL2" s="32"/>
    </row>
    <row r="3" spans="1:63" s="32" customFormat="1" ht="15" customHeight="1">
      <c r="A3" s="34"/>
      <c r="T3" s="35" t="str">
        <f>'0.Contents'!$C$2</f>
        <v>＜確報値＞</v>
      </c>
      <c r="X3" s="36" t="str">
        <f>'0.Contents'!$E$2</f>
        <v>&lt;Final Figures&gt;</v>
      </c>
      <c r="Y3" s="28"/>
      <c r="Z3" s="28"/>
      <c r="BI3" s="28"/>
    </row>
    <row r="4" spans="1:63" ht="16.8" thickBot="1">
      <c r="T4" s="28" t="s">
        <v>605</v>
      </c>
      <c r="X4" s="28" t="s">
        <v>606</v>
      </c>
    </row>
    <row r="5" spans="1:63" ht="14.4" thickBot="1">
      <c r="T5" s="37" t="s">
        <v>161</v>
      </c>
      <c r="U5" s="38"/>
      <c r="V5" s="1593"/>
      <c r="X5" s="37" t="s">
        <v>1053</v>
      </c>
      <c r="Y5" s="38"/>
      <c r="Z5" s="1593"/>
      <c r="AA5" s="39">
        <v>1990</v>
      </c>
      <c r="AB5" s="40">
        <f t="shared" ref="AB5:BA5" si="0">AA5+1</f>
        <v>1991</v>
      </c>
      <c r="AC5" s="40">
        <f t="shared" si="0"/>
        <v>1992</v>
      </c>
      <c r="AD5" s="40">
        <f t="shared" si="0"/>
        <v>1993</v>
      </c>
      <c r="AE5" s="40">
        <f t="shared" si="0"/>
        <v>1994</v>
      </c>
      <c r="AF5" s="40">
        <f t="shared" si="0"/>
        <v>1995</v>
      </c>
      <c r="AG5" s="40">
        <f t="shared" si="0"/>
        <v>1996</v>
      </c>
      <c r="AH5" s="40">
        <f t="shared" si="0"/>
        <v>1997</v>
      </c>
      <c r="AI5" s="40">
        <f t="shared" si="0"/>
        <v>1998</v>
      </c>
      <c r="AJ5" s="40">
        <f t="shared" si="0"/>
        <v>1999</v>
      </c>
      <c r="AK5" s="40">
        <f t="shared" si="0"/>
        <v>2000</v>
      </c>
      <c r="AL5" s="40">
        <f t="shared" si="0"/>
        <v>2001</v>
      </c>
      <c r="AM5" s="40">
        <f t="shared" si="0"/>
        <v>2002</v>
      </c>
      <c r="AN5" s="40">
        <f t="shared" si="0"/>
        <v>2003</v>
      </c>
      <c r="AO5" s="40">
        <f t="shared" si="0"/>
        <v>2004</v>
      </c>
      <c r="AP5" s="40">
        <f t="shared" si="0"/>
        <v>2005</v>
      </c>
      <c r="AQ5" s="40">
        <f t="shared" si="0"/>
        <v>2006</v>
      </c>
      <c r="AR5" s="40">
        <f t="shared" si="0"/>
        <v>2007</v>
      </c>
      <c r="AS5" s="40">
        <f t="shared" si="0"/>
        <v>2008</v>
      </c>
      <c r="AT5" s="40">
        <f t="shared" si="0"/>
        <v>2009</v>
      </c>
      <c r="AU5" s="40">
        <f t="shared" si="0"/>
        <v>2010</v>
      </c>
      <c r="AV5" s="40">
        <f t="shared" si="0"/>
        <v>2011</v>
      </c>
      <c r="AW5" s="40">
        <f t="shared" si="0"/>
        <v>2012</v>
      </c>
      <c r="AX5" s="40">
        <f t="shared" si="0"/>
        <v>2013</v>
      </c>
      <c r="AY5" s="40">
        <f t="shared" si="0"/>
        <v>2014</v>
      </c>
      <c r="AZ5" s="40">
        <f t="shared" si="0"/>
        <v>2015</v>
      </c>
      <c r="BA5" s="40">
        <f t="shared" si="0"/>
        <v>2016</v>
      </c>
      <c r="BB5" s="40">
        <f t="shared" ref="BB5:BG5" si="1">BA5+1</f>
        <v>2017</v>
      </c>
      <c r="BC5" s="40">
        <f t="shared" si="1"/>
        <v>2018</v>
      </c>
      <c r="BD5" s="40">
        <f t="shared" si="1"/>
        <v>2019</v>
      </c>
      <c r="BE5" s="40">
        <f t="shared" si="1"/>
        <v>2020</v>
      </c>
      <c r="BF5" s="40">
        <f t="shared" si="1"/>
        <v>2021</v>
      </c>
      <c r="BG5" s="1822">
        <f t="shared" si="1"/>
        <v>2022</v>
      </c>
      <c r="BH5" s="1852" t="s">
        <v>18</v>
      </c>
      <c r="BI5" s="41" t="s">
        <v>2</v>
      </c>
    </row>
    <row r="6" spans="1:63" ht="15" customHeight="1">
      <c r="T6" s="42" t="s">
        <v>457</v>
      </c>
      <c r="U6" s="43"/>
      <c r="V6" s="1743"/>
      <c r="X6" s="42" t="s">
        <v>426</v>
      </c>
      <c r="Y6" s="43"/>
      <c r="Z6" s="1743"/>
      <c r="AA6" s="1792">
        <f>SUM(AA7,AA11,AA19,AA24)</f>
        <v>1078221.0694690207</v>
      </c>
      <c r="AB6" s="44">
        <f t="shared" ref="AB6:AZ6" si="2">SUM(AB7,AB11,AB19,AB24)</f>
        <v>1088660.9721330912</v>
      </c>
      <c r="AC6" s="44">
        <f t="shared" si="2"/>
        <v>1097458.4782635774</v>
      </c>
      <c r="AD6" s="44">
        <f t="shared" si="2"/>
        <v>1091930.2014646968</v>
      </c>
      <c r="AE6" s="44">
        <f t="shared" si="2"/>
        <v>1142860.0389372674</v>
      </c>
      <c r="AF6" s="44">
        <f t="shared" si="2"/>
        <v>1154331.4119637576</v>
      </c>
      <c r="AG6" s="44">
        <f t="shared" si="2"/>
        <v>1165850.752851371</v>
      </c>
      <c r="AH6" s="44">
        <f t="shared" si="2"/>
        <v>1160380.2940834865</v>
      </c>
      <c r="AI6" s="44">
        <f t="shared" si="2"/>
        <v>1126697.8065597024</v>
      </c>
      <c r="AJ6" s="44">
        <f t="shared" si="2"/>
        <v>1163153.9495837442</v>
      </c>
      <c r="AK6" s="44">
        <f t="shared" si="2"/>
        <v>1185228.0846652368</v>
      </c>
      <c r="AL6" s="44">
        <f t="shared" si="2"/>
        <v>1173208.8880090909</v>
      </c>
      <c r="AM6" s="44">
        <f t="shared" si="2"/>
        <v>1205750.6439131657</v>
      </c>
      <c r="AN6" s="44">
        <f t="shared" si="2"/>
        <v>1214916.5084337736</v>
      </c>
      <c r="AO6" s="44">
        <f t="shared" si="2"/>
        <v>1210879.4842866336</v>
      </c>
      <c r="AP6" s="44">
        <f t="shared" si="2"/>
        <v>1217687.2232025312</v>
      </c>
      <c r="AQ6" s="44">
        <f t="shared" si="2"/>
        <v>1195057.1719391141</v>
      </c>
      <c r="AR6" s="44">
        <f t="shared" si="2"/>
        <v>1231200.2442572929</v>
      </c>
      <c r="AS6" s="44">
        <f t="shared" si="2"/>
        <v>1163811.4354651594</v>
      </c>
      <c r="AT6" s="44">
        <f t="shared" si="2"/>
        <v>1103055.312748357</v>
      </c>
      <c r="AU6" s="44">
        <f t="shared" si="2"/>
        <v>1153152.2758150036</v>
      </c>
      <c r="AV6" s="44">
        <f t="shared" si="2"/>
        <v>1204218.7379163858</v>
      </c>
      <c r="AW6" s="44">
        <f t="shared" si="2"/>
        <v>1244544.842265415</v>
      </c>
      <c r="AX6" s="44">
        <f t="shared" si="2"/>
        <v>1252192.8063094825</v>
      </c>
      <c r="AY6" s="44">
        <f t="shared" si="2"/>
        <v>1201715.4940599883</v>
      </c>
      <c r="AZ6" s="44">
        <f t="shared" si="2"/>
        <v>1162786.8602245341</v>
      </c>
      <c r="BA6" s="44">
        <f t="shared" ref="BA6:BF6" si="3">SUM(BA7,BA11,BA19,BA24)</f>
        <v>1143734.0146407317</v>
      </c>
      <c r="BB6" s="44">
        <f t="shared" si="3"/>
        <v>1127566.9716080949</v>
      </c>
      <c r="BC6" s="44">
        <f t="shared" si="3"/>
        <v>1082476.3265783517</v>
      </c>
      <c r="BD6" s="44">
        <f t="shared" si="3"/>
        <v>1047475.8592301751</v>
      </c>
      <c r="BE6" s="44">
        <f t="shared" si="3"/>
        <v>986342.99832360796</v>
      </c>
      <c r="BF6" s="44">
        <f t="shared" si="3"/>
        <v>1005829.1568453475</v>
      </c>
      <c r="BG6" s="1823">
        <f>SUM(BG7,BG11,BG19,BG24)</f>
        <v>982336.87115433312</v>
      </c>
      <c r="BH6" s="1853"/>
      <c r="BI6" s="45"/>
      <c r="BJ6" s="46"/>
      <c r="BK6" s="46"/>
    </row>
    <row r="7" spans="1:63" ht="15" customHeight="1">
      <c r="T7" s="47"/>
      <c r="U7" s="48" t="s">
        <v>162</v>
      </c>
      <c r="V7" s="1407"/>
      <c r="X7" s="47"/>
      <c r="Y7" s="48" t="s">
        <v>346</v>
      </c>
      <c r="Z7" s="1407"/>
      <c r="AA7" s="1793">
        <f>SUM(AA8:AA10)</f>
        <v>368156.09898437903</v>
      </c>
      <c r="AB7" s="49">
        <f t="shared" ref="AB7:BA7" si="4">SUM(AB8:AB10)</f>
        <v>369053.91577209346</v>
      </c>
      <c r="AC7" s="49">
        <f t="shared" si="4"/>
        <v>373949.3509927307</v>
      </c>
      <c r="AD7" s="49">
        <f t="shared" si="4"/>
        <v>356665.59930808359</v>
      </c>
      <c r="AE7" s="49">
        <f t="shared" si="4"/>
        <v>391065.86933507863</v>
      </c>
      <c r="AF7" s="49">
        <f t="shared" si="4"/>
        <v>378496.18668984901</v>
      </c>
      <c r="AG7" s="49">
        <f t="shared" si="4"/>
        <v>381042.63583246316</v>
      </c>
      <c r="AH7" s="49">
        <f t="shared" si="4"/>
        <v>376928.77438629296</v>
      </c>
      <c r="AI7" s="49">
        <f t="shared" si="4"/>
        <v>364478.40551280917</v>
      </c>
      <c r="AJ7" s="49">
        <f t="shared" si="4"/>
        <v>386460.33306607464</v>
      </c>
      <c r="AK7" s="49">
        <f t="shared" si="4"/>
        <v>395021.62244080403</v>
      </c>
      <c r="AL7" s="49">
        <f t="shared" si="4"/>
        <v>386078.98510155152</v>
      </c>
      <c r="AM7" s="49">
        <f t="shared" si="4"/>
        <v>412958.73441190372</v>
      </c>
      <c r="AN7" s="49">
        <f t="shared" si="4"/>
        <v>432047.2658851195</v>
      </c>
      <c r="AO7" s="49">
        <f t="shared" si="4"/>
        <v>429713.20387312205</v>
      </c>
      <c r="AP7" s="49">
        <f t="shared" si="4"/>
        <v>449110.33320138522</v>
      </c>
      <c r="AQ7" s="49">
        <f t="shared" si="4"/>
        <v>440124.04276517307</v>
      </c>
      <c r="AR7" s="49">
        <f t="shared" si="4"/>
        <v>490340.89320872689</v>
      </c>
      <c r="AS7" s="49">
        <f t="shared" si="4"/>
        <v>471136.9510105325</v>
      </c>
      <c r="AT7" s="49">
        <f t="shared" si="4"/>
        <v>440857.00391714583</v>
      </c>
      <c r="AU7" s="49">
        <f t="shared" si="4"/>
        <v>473294.4657067504</v>
      </c>
      <c r="AV7" s="49">
        <f t="shared" si="4"/>
        <v>534260.98396501958</v>
      </c>
      <c r="AW7" s="49">
        <f t="shared" si="4"/>
        <v>580965.60685389547</v>
      </c>
      <c r="AX7" s="49">
        <f t="shared" si="4"/>
        <v>582932.5197108984</v>
      </c>
      <c r="AY7" s="49">
        <f t="shared" si="4"/>
        <v>552339.89066717401</v>
      </c>
      <c r="AZ7" s="49">
        <f t="shared" si="4"/>
        <v>526750.68857074971</v>
      </c>
      <c r="BA7" s="49">
        <f t="shared" si="4"/>
        <v>521531.32650926284</v>
      </c>
      <c r="BB7" s="49">
        <f t="shared" ref="BB7:BG7" si="5">SUM(BB8:BB10)</f>
        <v>507753.21801405167</v>
      </c>
      <c r="BC7" s="49">
        <f t="shared" si="5"/>
        <v>470282.85467118112</v>
      </c>
      <c r="BD7" s="49">
        <f t="shared" si="5"/>
        <v>447733.05452342029</v>
      </c>
      <c r="BE7" s="49">
        <f t="shared" si="5"/>
        <v>436129.22478364065</v>
      </c>
      <c r="BF7" s="49">
        <f t="shared" si="5"/>
        <v>442678.90020803153</v>
      </c>
      <c r="BG7" s="1824">
        <f t="shared" si="5"/>
        <v>435050.81537674303</v>
      </c>
      <c r="BH7" s="1854"/>
      <c r="BI7" s="50"/>
      <c r="BJ7" s="46"/>
      <c r="BK7" s="46"/>
    </row>
    <row r="8" spans="1:63" ht="15" customHeight="1">
      <c r="T8" s="47"/>
      <c r="U8" s="51"/>
      <c r="V8" s="1744" t="s">
        <v>607</v>
      </c>
      <c r="X8" s="47"/>
      <c r="Y8" s="51"/>
      <c r="Z8" s="1744" t="s">
        <v>347</v>
      </c>
      <c r="AA8" s="1794">
        <v>303054.87200858042</v>
      </c>
      <c r="AB8" s="52">
        <v>305126.7077809968</v>
      </c>
      <c r="AC8" s="52">
        <v>311886.4973292246</v>
      </c>
      <c r="AD8" s="52">
        <v>292340.10844713263</v>
      </c>
      <c r="AE8" s="52">
        <v>330213.28435363708</v>
      </c>
      <c r="AF8" s="52">
        <v>317587.27964837541</v>
      </c>
      <c r="AG8" s="52">
        <v>319160.72721108171</v>
      </c>
      <c r="AH8" s="52">
        <v>312836.11915757204</v>
      </c>
      <c r="AI8" s="52">
        <v>302942.95220984821</v>
      </c>
      <c r="AJ8" s="52">
        <v>322518.16813004902</v>
      </c>
      <c r="AK8" s="52">
        <v>330117.86827302969</v>
      </c>
      <c r="AL8" s="52">
        <v>323028.7100697775</v>
      </c>
      <c r="AM8" s="52">
        <v>350095.46362330782</v>
      </c>
      <c r="AN8" s="52">
        <v>367664.92802646628</v>
      </c>
      <c r="AO8" s="52">
        <v>362723.91366389371</v>
      </c>
      <c r="AP8" s="52">
        <v>378044.3813409498</v>
      </c>
      <c r="AQ8" s="52">
        <v>369049.96210362978</v>
      </c>
      <c r="AR8" s="52">
        <v>419683.91894836887</v>
      </c>
      <c r="AS8" s="52">
        <v>402635.2313733109</v>
      </c>
      <c r="AT8" s="52">
        <v>373132.37250626925</v>
      </c>
      <c r="AU8" s="52">
        <v>404238.65629349498</v>
      </c>
      <c r="AV8" s="52">
        <v>468951.32126357767</v>
      </c>
      <c r="AW8" s="52">
        <v>516375.92269990908</v>
      </c>
      <c r="AX8" s="52">
        <v>521861.60065757646</v>
      </c>
      <c r="AY8" s="52">
        <v>493349.70120678202</v>
      </c>
      <c r="AZ8" s="52">
        <v>468472.15869994945</v>
      </c>
      <c r="BA8" s="52">
        <v>466658.68332391244</v>
      </c>
      <c r="BB8" s="52">
        <v>454708.340439672</v>
      </c>
      <c r="BC8" s="52">
        <v>415366.24597064976</v>
      </c>
      <c r="BD8" s="52">
        <v>396011.20929513802</v>
      </c>
      <c r="BE8" s="52">
        <v>392287.91318239277</v>
      </c>
      <c r="BF8" s="52">
        <v>395616.28476168669</v>
      </c>
      <c r="BG8" s="1825">
        <v>387888.43516759347</v>
      </c>
      <c r="BH8" s="1855"/>
      <c r="BI8" s="53"/>
      <c r="BJ8" s="46"/>
      <c r="BK8" s="46"/>
    </row>
    <row r="9" spans="1:63" ht="15" customHeight="1">
      <c r="T9" s="47"/>
      <c r="U9" s="51"/>
      <c r="V9" s="1745" t="s">
        <v>608</v>
      </c>
      <c r="X9" s="47"/>
      <c r="Y9" s="51"/>
      <c r="Z9" s="1745" t="s">
        <v>348</v>
      </c>
      <c r="AA9" s="1795">
        <v>36023.143737999155</v>
      </c>
      <c r="AB9" s="54">
        <v>36765.906447668596</v>
      </c>
      <c r="AC9" s="54">
        <v>37432.636029236834</v>
      </c>
      <c r="AD9" s="54">
        <v>39856.552545622617</v>
      </c>
      <c r="AE9" s="54">
        <v>39956.147417309228</v>
      </c>
      <c r="AF9" s="54">
        <v>40676.442908726473</v>
      </c>
      <c r="AG9" s="54">
        <v>42420.289396849919</v>
      </c>
      <c r="AH9" s="54">
        <v>45604.660151900949</v>
      </c>
      <c r="AI9" s="54">
        <v>44901.091774984845</v>
      </c>
      <c r="AJ9" s="54">
        <v>46173.95351731289</v>
      </c>
      <c r="AK9" s="54">
        <v>46505.562011209367</v>
      </c>
      <c r="AL9" s="54">
        <v>45232.899585371459</v>
      </c>
      <c r="AM9" s="54">
        <v>44916.505109144353</v>
      </c>
      <c r="AN9" s="54">
        <v>47308.800440867235</v>
      </c>
      <c r="AO9" s="54">
        <v>49093.026824337503</v>
      </c>
      <c r="AP9" s="54">
        <v>50334.371446912039</v>
      </c>
      <c r="AQ9" s="54">
        <v>50381.890870797819</v>
      </c>
      <c r="AR9" s="54">
        <v>49227.588766998553</v>
      </c>
      <c r="AS9" s="54">
        <v>47290.580305090756</v>
      </c>
      <c r="AT9" s="54">
        <v>46613.317941290959</v>
      </c>
      <c r="AU9" s="54">
        <v>47164.717026882361</v>
      </c>
      <c r="AV9" s="54">
        <v>43949.278139140333</v>
      </c>
      <c r="AW9" s="54">
        <v>42782.863348088766</v>
      </c>
      <c r="AX9" s="54">
        <v>42401.228593666761</v>
      </c>
      <c r="AY9" s="54">
        <v>40577.716924037435</v>
      </c>
      <c r="AZ9" s="54">
        <v>41124.222476191484</v>
      </c>
      <c r="BA9" s="54">
        <v>37056.7022035474</v>
      </c>
      <c r="BB9" s="54">
        <v>36243.826200166601</v>
      </c>
      <c r="BC9" s="54">
        <v>37035.435588115346</v>
      </c>
      <c r="BD9" s="54">
        <v>35330.417306201154</v>
      </c>
      <c r="BE9" s="54">
        <v>28958.197930562477</v>
      </c>
      <c r="BF9" s="54">
        <v>30683.102396509523</v>
      </c>
      <c r="BG9" s="1826">
        <v>31149.149887801083</v>
      </c>
      <c r="BH9" s="1856" t="s">
        <v>609</v>
      </c>
      <c r="BI9" s="55" t="s">
        <v>370</v>
      </c>
      <c r="BJ9" s="46"/>
      <c r="BK9" s="46"/>
    </row>
    <row r="10" spans="1:63" ht="15" customHeight="1">
      <c r="T10" s="47"/>
      <c r="U10" s="51"/>
      <c r="V10" s="1746" t="s">
        <v>610</v>
      </c>
      <c r="X10" s="47"/>
      <c r="Y10" s="51"/>
      <c r="Z10" s="1746" t="s">
        <v>349</v>
      </c>
      <c r="AA10" s="1796">
        <v>29078.083237799448</v>
      </c>
      <c r="AB10" s="56">
        <v>27161.301543428035</v>
      </c>
      <c r="AC10" s="56">
        <v>24630.217634269273</v>
      </c>
      <c r="AD10" s="56">
        <v>24468.938315328302</v>
      </c>
      <c r="AE10" s="56">
        <v>20896.43756413232</v>
      </c>
      <c r="AF10" s="56">
        <v>20232.464132747118</v>
      </c>
      <c r="AG10" s="56">
        <v>19461.619224531525</v>
      </c>
      <c r="AH10" s="56">
        <v>18487.995076819985</v>
      </c>
      <c r="AI10" s="56">
        <v>16634.361527976096</v>
      </c>
      <c r="AJ10" s="56">
        <v>17768.211418712752</v>
      </c>
      <c r="AK10" s="56">
        <v>18398.192156564968</v>
      </c>
      <c r="AL10" s="56">
        <v>17817.375446402559</v>
      </c>
      <c r="AM10" s="56">
        <v>17946.765679451495</v>
      </c>
      <c r="AN10" s="56">
        <v>17073.537417785956</v>
      </c>
      <c r="AO10" s="56">
        <v>17896.263384890855</v>
      </c>
      <c r="AP10" s="56">
        <v>20731.580413523348</v>
      </c>
      <c r="AQ10" s="56">
        <v>20692.189790745495</v>
      </c>
      <c r="AR10" s="56">
        <v>21429.385493359485</v>
      </c>
      <c r="AS10" s="56">
        <v>21211.139332130835</v>
      </c>
      <c r="AT10" s="56">
        <v>21111.313469585606</v>
      </c>
      <c r="AU10" s="56">
        <v>21891.092386373057</v>
      </c>
      <c r="AV10" s="56">
        <v>21360.384562301573</v>
      </c>
      <c r="AW10" s="56">
        <v>21806.820805897605</v>
      </c>
      <c r="AX10" s="56">
        <v>18669.690459655125</v>
      </c>
      <c r="AY10" s="56">
        <v>18412.472536354562</v>
      </c>
      <c r="AZ10" s="56">
        <v>17154.307394608746</v>
      </c>
      <c r="BA10" s="56">
        <v>17815.940981802978</v>
      </c>
      <c r="BB10" s="56">
        <v>16801.051374213093</v>
      </c>
      <c r="BC10" s="56">
        <v>17881.173112415996</v>
      </c>
      <c r="BD10" s="56">
        <v>16391.427922081079</v>
      </c>
      <c r="BE10" s="56">
        <v>14883.113670685399</v>
      </c>
      <c r="BF10" s="56">
        <v>16379.513049835334</v>
      </c>
      <c r="BG10" s="1827">
        <v>16013.230321348485</v>
      </c>
      <c r="BH10" s="1857" t="s">
        <v>609</v>
      </c>
      <c r="BI10" s="57" t="s">
        <v>370</v>
      </c>
      <c r="BJ10" s="46"/>
      <c r="BK10" s="46"/>
    </row>
    <row r="11" spans="1:63" ht="15" customHeight="1">
      <c r="T11" s="47"/>
      <c r="U11" s="48" t="s">
        <v>416</v>
      </c>
      <c r="V11" s="1747"/>
      <c r="X11" s="47"/>
      <c r="Y11" s="48" t="s">
        <v>350</v>
      </c>
      <c r="Z11" s="1747"/>
      <c r="AA11" s="924">
        <f>SUM(AA12:AA18)</f>
        <v>349746.88757015549</v>
      </c>
      <c r="AB11" s="58">
        <f>SUM(AB12:AB18)</f>
        <v>346261.00129366992</v>
      </c>
      <c r="AC11" s="58">
        <f t="shared" ref="AC11:BA11" si="6">SUM(AC12:AC18)</f>
        <v>341139.59045939741</v>
      </c>
      <c r="AD11" s="58">
        <f t="shared" si="6"/>
        <v>342047.77900915279</v>
      </c>
      <c r="AE11" s="58">
        <f t="shared" si="6"/>
        <v>350839.69659272837</v>
      </c>
      <c r="AF11" s="58">
        <f t="shared" si="6"/>
        <v>357627.49889629235</v>
      </c>
      <c r="AG11" s="58">
        <f t="shared" si="6"/>
        <v>360932.77735736733</v>
      </c>
      <c r="AH11" s="58">
        <f t="shared" si="6"/>
        <v>356916.17315917037</v>
      </c>
      <c r="AI11" s="58">
        <f t="shared" si="6"/>
        <v>332206.93678389967</v>
      </c>
      <c r="AJ11" s="58">
        <f t="shared" si="6"/>
        <v>336794.15279213549</v>
      </c>
      <c r="AK11" s="58">
        <f t="shared" si="6"/>
        <v>346857.94382152875</v>
      </c>
      <c r="AL11" s="58">
        <f t="shared" si="6"/>
        <v>340976.05217867944</v>
      </c>
      <c r="AM11" s="58">
        <f t="shared" si="6"/>
        <v>346541.11050100235</v>
      </c>
      <c r="AN11" s="58">
        <f t="shared" si="6"/>
        <v>344535.06197058846</v>
      </c>
      <c r="AO11" s="58">
        <f t="shared" si="6"/>
        <v>343990.17733717611</v>
      </c>
      <c r="AP11" s="58">
        <f t="shared" si="6"/>
        <v>334482.20657879545</v>
      </c>
      <c r="AQ11" s="58">
        <f t="shared" si="6"/>
        <v>331981.65746449074</v>
      </c>
      <c r="AR11" s="58">
        <f t="shared" si="6"/>
        <v>330225.03447350388</v>
      </c>
      <c r="AS11" s="58">
        <f t="shared" si="6"/>
        <v>301216.2767621844</v>
      </c>
      <c r="AT11" s="58">
        <f t="shared" si="6"/>
        <v>284363.22802765277</v>
      </c>
      <c r="AU11" s="58">
        <f t="shared" si="6"/>
        <v>301023.5837765194</v>
      </c>
      <c r="AV11" s="58">
        <f t="shared" si="6"/>
        <v>300084.9254638775</v>
      </c>
      <c r="AW11" s="58">
        <f t="shared" si="6"/>
        <v>299802.19595548871</v>
      </c>
      <c r="AX11" s="58">
        <f t="shared" si="6"/>
        <v>304833.07680538378</v>
      </c>
      <c r="AY11" s="58">
        <f t="shared" si="6"/>
        <v>297270.9900238156</v>
      </c>
      <c r="AZ11" s="58">
        <f t="shared" si="6"/>
        <v>287997.31493192638</v>
      </c>
      <c r="BA11" s="58">
        <f t="shared" si="6"/>
        <v>274234.49671688356</v>
      </c>
      <c r="BB11" s="58">
        <f t="shared" ref="BB11:BG11" si="7">SUM(BB12:BB18)</f>
        <v>270282.33562308474</v>
      </c>
      <c r="BC11" s="58">
        <f t="shared" si="7"/>
        <v>267605.46356416476</v>
      </c>
      <c r="BD11" s="58">
        <f t="shared" si="7"/>
        <v>260256.72030169488</v>
      </c>
      <c r="BE11" s="58">
        <f t="shared" si="7"/>
        <v>233175.10554876644</v>
      </c>
      <c r="BF11" s="58">
        <f t="shared" si="7"/>
        <v>250407.28441769301</v>
      </c>
      <c r="BG11" s="1828">
        <f t="shared" si="7"/>
        <v>234599.95667923029</v>
      </c>
      <c r="BH11" s="1858" t="s">
        <v>611</v>
      </c>
      <c r="BI11" s="59" t="s">
        <v>371</v>
      </c>
      <c r="BJ11" s="46"/>
      <c r="BK11" s="46"/>
    </row>
    <row r="12" spans="1:63" ht="15" customHeight="1">
      <c r="T12" s="47"/>
      <c r="U12" s="51"/>
      <c r="V12" s="1745" t="s">
        <v>163</v>
      </c>
      <c r="X12" s="47"/>
      <c r="Y12" s="51"/>
      <c r="Z12" s="1745" t="s">
        <v>187</v>
      </c>
      <c r="AA12" s="1797">
        <v>150622.18015570319</v>
      </c>
      <c r="AB12" s="60">
        <v>146143.00190284563</v>
      </c>
      <c r="AC12" s="60">
        <v>139358.49830245491</v>
      </c>
      <c r="AD12" s="60">
        <v>139225.27881538562</v>
      </c>
      <c r="AE12" s="60">
        <v>141464.01277989932</v>
      </c>
      <c r="AF12" s="60">
        <v>142998.82653200079</v>
      </c>
      <c r="AG12" s="60">
        <v>145524.34541152988</v>
      </c>
      <c r="AH12" s="60">
        <v>147956.66859980414</v>
      </c>
      <c r="AI12" s="60">
        <v>140095.3645845498</v>
      </c>
      <c r="AJ12" s="60">
        <v>144182.16710782435</v>
      </c>
      <c r="AK12" s="60">
        <v>152021.77919768009</v>
      </c>
      <c r="AL12" s="60">
        <v>149447.68749515965</v>
      </c>
      <c r="AM12" s="60">
        <v>155289.83137138677</v>
      </c>
      <c r="AN12" s="60">
        <v>156754.62522367362</v>
      </c>
      <c r="AO12" s="60">
        <v>157523.18716606376</v>
      </c>
      <c r="AP12" s="60">
        <v>154092.76735520811</v>
      </c>
      <c r="AQ12" s="60">
        <v>156062.40840345365</v>
      </c>
      <c r="AR12" s="60">
        <v>160284.04057197901</v>
      </c>
      <c r="AS12" s="60">
        <v>144726.27649950585</v>
      </c>
      <c r="AT12" s="60">
        <v>135624.33015255874</v>
      </c>
      <c r="AU12" s="60">
        <v>153144.77763817069</v>
      </c>
      <c r="AV12" s="60">
        <v>148876.94132883192</v>
      </c>
      <c r="AW12" s="60">
        <v>151279.79194607362</v>
      </c>
      <c r="AX12" s="60">
        <v>157540.50389365319</v>
      </c>
      <c r="AY12" s="60">
        <v>155084.8414653003</v>
      </c>
      <c r="AZ12" s="60">
        <v>148848.58347004303</v>
      </c>
      <c r="BA12" s="60">
        <v>142730.56637633109</v>
      </c>
      <c r="BB12" s="60">
        <v>139734.46189895773</v>
      </c>
      <c r="BC12" s="60">
        <v>136157.1318480034</v>
      </c>
      <c r="BD12" s="60">
        <v>134124.46559258952</v>
      </c>
      <c r="BE12" s="60">
        <v>111962.99958677562</v>
      </c>
      <c r="BF12" s="60">
        <v>124783.49448518975</v>
      </c>
      <c r="BG12" s="1829">
        <v>114874.7303134087</v>
      </c>
      <c r="BH12" s="1859" t="s">
        <v>609</v>
      </c>
      <c r="BI12" s="61" t="s">
        <v>370</v>
      </c>
      <c r="BJ12" s="46"/>
      <c r="BK12" s="46"/>
    </row>
    <row r="13" spans="1:63" ht="15" customHeight="1">
      <c r="T13" s="47"/>
      <c r="U13" s="51"/>
      <c r="V13" s="1748" t="s">
        <v>164</v>
      </c>
      <c r="X13" s="47"/>
      <c r="Y13" s="51"/>
      <c r="Z13" s="1748" t="s">
        <v>351</v>
      </c>
      <c r="AA13" s="1797">
        <v>8428.7542192021938</v>
      </c>
      <c r="AB13" s="60">
        <v>8292.3635106935471</v>
      </c>
      <c r="AC13" s="60">
        <v>8298.7259793314952</v>
      </c>
      <c r="AD13" s="60">
        <v>7955.3508334829203</v>
      </c>
      <c r="AE13" s="60">
        <v>7734.7069671716754</v>
      </c>
      <c r="AF13" s="60">
        <v>7380.6608090325281</v>
      </c>
      <c r="AG13" s="60">
        <v>6683.0819233066104</v>
      </c>
      <c r="AH13" s="60">
        <v>6869.5268759919454</v>
      </c>
      <c r="AI13" s="60">
        <v>6684.1235005617618</v>
      </c>
      <c r="AJ13" s="60">
        <v>6609.5570801324211</v>
      </c>
      <c r="AK13" s="60">
        <v>6311.2387110200507</v>
      </c>
      <c r="AL13" s="60">
        <v>6329.5083449283111</v>
      </c>
      <c r="AM13" s="60">
        <v>6265.4186812165553</v>
      </c>
      <c r="AN13" s="60">
        <v>6274.1050464868376</v>
      </c>
      <c r="AO13" s="60">
        <v>6160.6907915213515</v>
      </c>
      <c r="AP13" s="60">
        <v>5686.2623958084832</v>
      </c>
      <c r="AQ13" s="60">
        <v>5623.8264206551758</v>
      </c>
      <c r="AR13" s="60">
        <v>5018.9721479324589</v>
      </c>
      <c r="AS13" s="60">
        <v>4774.1279018362893</v>
      </c>
      <c r="AT13" s="60">
        <v>4050.6165542186964</v>
      </c>
      <c r="AU13" s="60">
        <v>3960.9632603196633</v>
      </c>
      <c r="AV13" s="60">
        <v>3834.9448652526075</v>
      </c>
      <c r="AW13" s="60">
        <v>3991.688418566484</v>
      </c>
      <c r="AX13" s="60">
        <v>3742.2675015601603</v>
      </c>
      <c r="AY13" s="60">
        <v>3636.7404092757765</v>
      </c>
      <c r="AZ13" s="60">
        <v>3238.6187787226495</v>
      </c>
      <c r="BA13" s="60">
        <v>3499.15657941058</v>
      </c>
      <c r="BB13" s="60">
        <v>3129.733762187795</v>
      </c>
      <c r="BC13" s="60">
        <v>3286.1475237655668</v>
      </c>
      <c r="BD13" s="60">
        <v>2877.8682035733673</v>
      </c>
      <c r="BE13" s="60">
        <v>2759.6979640042146</v>
      </c>
      <c r="BF13" s="60">
        <v>3040.5692742164192</v>
      </c>
      <c r="BG13" s="1829">
        <v>2987.2613671364911</v>
      </c>
      <c r="BH13" s="1859" t="s">
        <v>609</v>
      </c>
      <c r="BI13" s="61" t="s">
        <v>370</v>
      </c>
      <c r="BJ13" s="46"/>
      <c r="BK13" s="46"/>
    </row>
    <row r="14" spans="1:63" ht="15" customHeight="1">
      <c r="T14" s="47"/>
      <c r="U14" s="51"/>
      <c r="V14" s="1745" t="s">
        <v>165</v>
      </c>
      <c r="X14" s="47"/>
      <c r="Y14" s="51"/>
      <c r="Z14" s="1745" t="s">
        <v>352</v>
      </c>
      <c r="AA14" s="1797">
        <v>58039.131002580936</v>
      </c>
      <c r="AB14" s="60">
        <v>59092.402416783756</v>
      </c>
      <c r="AC14" s="60">
        <v>59360.201589027958</v>
      </c>
      <c r="AD14" s="60">
        <v>60067.384138679641</v>
      </c>
      <c r="AE14" s="60">
        <v>62982.180047518734</v>
      </c>
      <c r="AF14" s="60">
        <v>64338.549433763677</v>
      </c>
      <c r="AG14" s="60">
        <v>66518.120545136291</v>
      </c>
      <c r="AH14" s="60">
        <v>65137.636505608214</v>
      </c>
      <c r="AI14" s="60">
        <v>55321.454530617622</v>
      </c>
      <c r="AJ14" s="60">
        <v>55930.460601919382</v>
      </c>
      <c r="AK14" s="60">
        <v>59517.910893288557</v>
      </c>
      <c r="AL14" s="60">
        <v>57845.928360358303</v>
      </c>
      <c r="AM14" s="60">
        <v>57348.950046804872</v>
      </c>
      <c r="AN14" s="60">
        <v>55572.539538939905</v>
      </c>
      <c r="AO14" s="60">
        <v>56110.435138234781</v>
      </c>
      <c r="AP14" s="60">
        <v>54951.890535835701</v>
      </c>
      <c r="AQ14" s="60">
        <v>54059.250038120197</v>
      </c>
      <c r="AR14" s="60">
        <v>54590.425993023768</v>
      </c>
      <c r="AS14" s="60">
        <v>50524.763001315921</v>
      </c>
      <c r="AT14" s="60">
        <v>49533.369268750022</v>
      </c>
      <c r="AU14" s="60">
        <v>50116.520323405923</v>
      </c>
      <c r="AV14" s="60">
        <v>49491.254669441332</v>
      </c>
      <c r="AW14" s="60">
        <v>47331.287426413925</v>
      </c>
      <c r="AX14" s="60">
        <v>48265.191453183026</v>
      </c>
      <c r="AY14" s="60">
        <v>46579.538660555867</v>
      </c>
      <c r="AZ14" s="60">
        <v>45562.556288994099</v>
      </c>
      <c r="BA14" s="60">
        <v>42362.486928957827</v>
      </c>
      <c r="BB14" s="60">
        <v>42925.692699934516</v>
      </c>
      <c r="BC14" s="60">
        <v>42234.058184496425</v>
      </c>
      <c r="BD14" s="60">
        <v>42157.998819641543</v>
      </c>
      <c r="BE14" s="60">
        <v>39540.974628031356</v>
      </c>
      <c r="BF14" s="60">
        <v>42727.43624049129</v>
      </c>
      <c r="BG14" s="1829">
        <v>41260.981528239703</v>
      </c>
      <c r="BH14" s="1859" t="s">
        <v>609</v>
      </c>
      <c r="BI14" s="61" t="s">
        <v>370</v>
      </c>
      <c r="BJ14" s="46"/>
      <c r="BK14" s="46"/>
    </row>
    <row r="15" spans="1:63" ht="15" customHeight="1">
      <c r="T15" s="47"/>
      <c r="U15" s="51"/>
      <c r="V15" s="1745" t="s">
        <v>612</v>
      </c>
      <c r="X15" s="47"/>
      <c r="Y15" s="51"/>
      <c r="Z15" s="1745" t="s">
        <v>353</v>
      </c>
      <c r="AA15" s="1797">
        <v>27106.453495207807</v>
      </c>
      <c r="AB15" s="60">
        <v>27510.351615533349</v>
      </c>
      <c r="AC15" s="60">
        <v>27391.551345395445</v>
      </c>
      <c r="AD15" s="60">
        <v>28251.464769505721</v>
      </c>
      <c r="AE15" s="60">
        <v>29496.393565601367</v>
      </c>
      <c r="AF15" s="60">
        <v>31428.064095092905</v>
      </c>
      <c r="AG15" s="60">
        <v>31392.751168699291</v>
      </c>
      <c r="AH15" s="60">
        <v>31299.635088516268</v>
      </c>
      <c r="AI15" s="60">
        <v>30443.921885818418</v>
      </c>
      <c r="AJ15" s="60">
        <v>30918.190984500165</v>
      </c>
      <c r="AK15" s="60">
        <v>31672.264125876562</v>
      </c>
      <c r="AL15" s="60">
        <v>31255.61614549025</v>
      </c>
      <c r="AM15" s="60">
        <v>30964.608720461241</v>
      </c>
      <c r="AN15" s="60">
        <v>30575.367022643019</v>
      </c>
      <c r="AO15" s="60">
        <v>30850.023891656179</v>
      </c>
      <c r="AP15" s="60">
        <v>29732.391950551286</v>
      </c>
      <c r="AQ15" s="60">
        <v>28097.415901677618</v>
      </c>
      <c r="AR15" s="60">
        <v>26853.022394242784</v>
      </c>
      <c r="AS15" s="60">
        <v>24984.978927086617</v>
      </c>
      <c r="AT15" s="60">
        <v>23476.676610291946</v>
      </c>
      <c r="AU15" s="60">
        <v>22644.355503308361</v>
      </c>
      <c r="AV15" s="60">
        <v>23318.199617564482</v>
      </c>
      <c r="AW15" s="60">
        <v>23810.570900014649</v>
      </c>
      <c r="AX15" s="60">
        <v>23831.683724062936</v>
      </c>
      <c r="AY15" s="60">
        <v>22899.719847066317</v>
      </c>
      <c r="AZ15" s="60">
        <v>23305.470034583268</v>
      </c>
      <c r="BA15" s="60">
        <v>20847.140017145597</v>
      </c>
      <c r="BB15" s="60">
        <v>20508.476480926169</v>
      </c>
      <c r="BC15" s="60">
        <v>20438.613392107149</v>
      </c>
      <c r="BD15" s="60">
        <v>18998.699083596432</v>
      </c>
      <c r="BE15" s="60">
        <v>17848.031130495401</v>
      </c>
      <c r="BF15" s="60">
        <v>17758.513643154703</v>
      </c>
      <c r="BG15" s="1829">
        <v>15931.762070566003</v>
      </c>
      <c r="BH15" s="1859" t="s">
        <v>613</v>
      </c>
      <c r="BI15" s="61" t="s">
        <v>370</v>
      </c>
      <c r="BJ15" s="46"/>
      <c r="BK15" s="46"/>
    </row>
    <row r="16" spans="1:63" ht="15" customHeight="1">
      <c r="T16" s="47"/>
      <c r="U16" s="51"/>
      <c r="V16" s="1745" t="s">
        <v>614</v>
      </c>
      <c r="X16" s="47"/>
      <c r="Y16" s="51"/>
      <c r="Z16" s="1745" t="s">
        <v>354</v>
      </c>
      <c r="AA16" s="1797">
        <v>7649.463950571133</v>
      </c>
      <c r="AB16" s="60">
        <v>8081.9147429120358</v>
      </c>
      <c r="AC16" s="60">
        <v>8580.2053924281536</v>
      </c>
      <c r="AD16" s="60">
        <v>9077.3937114178007</v>
      </c>
      <c r="AE16" s="60">
        <v>9300.0156434634646</v>
      </c>
      <c r="AF16" s="60">
        <v>10133.338639092755</v>
      </c>
      <c r="AG16" s="60">
        <v>9958.0676115532879</v>
      </c>
      <c r="AH16" s="60">
        <v>10343.983597480577</v>
      </c>
      <c r="AI16" s="60">
        <v>11096.618290111208</v>
      </c>
      <c r="AJ16" s="60">
        <v>11557.46158346586</v>
      </c>
      <c r="AK16" s="60">
        <v>11468.1708778254</v>
      </c>
      <c r="AL16" s="60">
        <v>11881.373938242068</v>
      </c>
      <c r="AM16" s="60">
        <v>12342.889451474904</v>
      </c>
      <c r="AN16" s="60">
        <v>11996.987759677024</v>
      </c>
      <c r="AO16" s="60">
        <v>12413.950485520078</v>
      </c>
      <c r="AP16" s="60">
        <v>12169.084183944617</v>
      </c>
      <c r="AQ16" s="60">
        <v>11848.655000450073</v>
      </c>
      <c r="AR16" s="60">
        <v>10808.137458502113</v>
      </c>
      <c r="AS16" s="60">
        <v>10004.132862373179</v>
      </c>
      <c r="AT16" s="60">
        <v>9861.9915575612631</v>
      </c>
      <c r="AU16" s="60">
        <v>9821.3118884839751</v>
      </c>
      <c r="AV16" s="60">
        <v>10787.173865877274</v>
      </c>
      <c r="AW16" s="60">
        <v>10530.058354294186</v>
      </c>
      <c r="AX16" s="60">
        <v>9808.6103069990968</v>
      </c>
      <c r="AY16" s="60">
        <v>9525.6034514620897</v>
      </c>
      <c r="AZ16" s="60">
        <v>8458.5833980802054</v>
      </c>
      <c r="BA16" s="60">
        <v>8415.5594912229717</v>
      </c>
      <c r="BB16" s="60">
        <v>7895.4294642674631</v>
      </c>
      <c r="BC16" s="60">
        <v>8809.2950306612474</v>
      </c>
      <c r="BD16" s="60">
        <v>7800.5407554963622</v>
      </c>
      <c r="BE16" s="60">
        <v>8005.4417644130699</v>
      </c>
      <c r="BF16" s="60">
        <v>8300.8537814440679</v>
      </c>
      <c r="BG16" s="1829">
        <v>8217.9220960326948</v>
      </c>
      <c r="BH16" s="1859"/>
      <c r="BI16" s="61"/>
      <c r="BJ16" s="46"/>
      <c r="BK16" s="46"/>
    </row>
    <row r="17" spans="20:63" ht="15" customHeight="1">
      <c r="T17" s="47"/>
      <c r="U17" s="51"/>
      <c r="V17" s="1745" t="s">
        <v>615</v>
      </c>
      <c r="X17" s="47"/>
      <c r="Y17" s="51"/>
      <c r="Z17" s="1745" t="s">
        <v>405</v>
      </c>
      <c r="AA17" s="1797">
        <v>43634.230168556336</v>
      </c>
      <c r="AB17" s="60">
        <v>44236.557797210808</v>
      </c>
      <c r="AC17" s="60">
        <v>44692.05632799126</v>
      </c>
      <c r="AD17" s="60">
        <v>45297.483222986004</v>
      </c>
      <c r="AE17" s="60">
        <v>46010.848309226094</v>
      </c>
      <c r="AF17" s="60">
        <v>46460.549983695761</v>
      </c>
      <c r="AG17" s="60">
        <v>46359.787687544595</v>
      </c>
      <c r="AH17" s="60">
        <v>45366.707649506177</v>
      </c>
      <c r="AI17" s="60">
        <v>40554.2431282322</v>
      </c>
      <c r="AJ17" s="60">
        <v>40240.171955064332</v>
      </c>
      <c r="AK17" s="60">
        <v>40100.115952703723</v>
      </c>
      <c r="AL17" s="60">
        <v>38910.272421285918</v>
      </c>
      <c r="AM17" s="60">
        <v>38525.44103688273</v>
      </c>
      <c r="AN17" s="60">
        <v>38448.358053348842</v>
      </c>
      <c r="AO17" s="60">
        <v>36499.466110399866</v>
      </c>
      <c r="AP17" s="60">
        <v>35443.178136377443</v>
      </c>
      <c r="AQ17" s="60">
        <v>35570.412090115038</v>
      </c>
      <c r="AR17" s="60">
        <v>34472.696708099953</v>
      </c>
      <c r="AS17" s="60">
        <v>32802.258647670889</v>
      </c>
      <c r="AT17" s="60">
        <v>29257.696559060369</v>
      </c>
      <c r="AU17" s="60">
        <v>28710.504766085469</v>
      </c>
      <c r="AV17" s="60">
        <v>28625.615197171493</v>
      </c>
      <c r="AW17" s="60">
        <v>28833.478238577965</v>
      </c>
      <c r="AX17" s="60">
        <v>29802.778819226245</v>
      </c>
      <c r="AY17" s="60">
        <v>28991.309772803335</v>
      </c>
      <c r="AZ17" s="60">
        <v>28053.66085460336</v>
      </c>
      <c r="BA17" s="60">
        <v>27097.33841338188</v>
      </c>
      <c r="BB17" s="60">
        <v>26921.085362538081</v>
      </c>
      <c r="BC17" s="60">
        <v>27017.903707524885</v>
      </c>
      <c r="BD17" s="60">
        <v>25872.549445326847</v>
      </c>
      <c r="BE17" s="60">
        <v>25103.549731364496</v>
      </c>
      <c r="BF17" s="60">
        <v>24971.810067266673</v>
      </c>
      <c r="BG17" s="1829">
        <v>22817.801121816741</v>
      </c>
      <c r="BH17" s="1859" t="s">
        <v>613</v>
      </c>
      <c r="BI17" s="61" t="s">
        <v>370</v>
      </c>
      <c r="BJ17" s="46"/>
      <c r="BK17" s="46"/>
    </row>
    <row r="18" spans="20:63" ht="15" customHeight="1">
      <c r="T18" s="47"/>
      <c r="U18" s="51"/>
      <c r="V18" s="1748" t="s">
        <v>139</v>
      </c>
      <c r="X18" s="47"/>
      <c r="Y18" s="51"/>
      <c r="Z18" s="1748" t="s">
        <v>316</v>
      </c>
      <c r="AA18" s="1797">
        <v>54266.674578333928</v>
      </c>
      <c r="AB18" s="60">
        <v>52904.409307690788</v>
      </c>
      <c r="AC18" s="60">
        <v>53458.351522768236</v>
      </c>
      <c r="AD18" s="60">
        <v>52173.423517695112</v>
      </c>
      <c r="AE18" s="60">
        <v>53851.53927984769</v>
      </c>
      <c r="AF18" s="60">
        <v>54887.50940361392</v>
      </c>
      <c r="AG18" s="60">
        <v>54496.623009597359</v>
      </c>
      <c r="AH18" s="60">
        <v>49942.014842263081</v>
      </c>
      <c r="AI18" s="60">
        <v>48011.210864008659</v>
      </c>
      <c r="AJ18" s="60">
        <v>47356.143479228973</v>
      </c>
      <c r="AK18" s="60">
        <v>45766.464063134321</v>
      </c>
      <c r="AL18" s="60">
        <v>45305.665473214998</v>
      </c>
      <c r="AM18" s="60">
        <v>45803.971192775309</v>
      </c>
      <c r="AN18" s="60">
        <v>44913.079325819228</v>
      </c>
      <c r="AO18" s="60">
        <v>44432.42375378016</v>
      </c>
      <c r="AP18" s="60">
        <v>42406.63202106981</v>
      </c>
      <c r="AQ18" s="60">
        <v>40719.689610018962</v>
      </c>
      <c r="AR18" s="60">
        <v>38197.739199723816</v>
      </c>
      <c r="AS18" s="60">
        <v>33399.738922395627</v>
      </c>
      <c r="AT18" s="60">
        <v>32558.547325211766</v>
      </c>
      <c r="AU18" s="60">
        <v>32625.150396745375</v>
      </c>
      <c r="AV18" s="60">
        <v>35150.795919738433</v>
      </c>
      <c r="AW18" s="60">
        <v>34025.320671547823</v>
      </c>
      <c r="AX18" s="60">
        <v>31842.041106699136</v>
      </c>
      <c r="AY18" s="60">
        <v>30553.236417351873</v>
      </c>
      <c r="AZ18" s="60">
        <v>30529.842106899756</v>
      </c>
      <c r="BA18" s="60">
        <v>29282.248910433638</v>
      </c>
      <c r="BB18" s="60">
        <v>29167.455954273049</v>
      </c>
      <c r="BC18" s="60">
        <v>29662.31387760608</v>
      </c>
      <c r="BD18" s="60">
        <v>28424.598401470823</v>
      </c>
      <c r="BE18" s="60">
        <v>27954.410743682296</v>
      </c>
      <c r="BF18" s="60">
        <v>28824.606925930097</v>
      </c>
      <c r="BG18" s="1829">
        <v>28509.498182029962</v>
      </c>
      <c r="BH18" s="1859" t="s">
        <v>613</v>
      </c>
      <c r="BI18" s="61" t="s">
        <v>370</v>
      </c>
      <c r="BJ18" s="46"/>
      <c r="BK18" s="46"/>
    </row>
    <row r="19" spans="20:63" ht="15" customHeight="1">
      <c r="T19" s="47"/>
      <c r="U19" s="48" t="s">
        <v>166</v>
      </c>
      <c r="V19" s="1747"/>
      <c r="X19" s="47"/>
      <c r="Y19" s="48" t="s">
        <v>355</v>
      </c>
      <c r="Z19" s="1747"/>
      <c r="AA19" s="924">
        <v>202140.11534103067</v>
      </c>
      <c r="AB19" s="58">
        <v>213934.08222977704</v>
      </c>
      <c r="AC19" s="58">
        <v>220526.06623127253</v>
      </c>
      <c r="AD19" s="58">
        <v>224286.24647361104</v>
      </c>
      <c r="AE19" s="58">
        <v>233490.66505129787</v>
      </c>
      <c r="AF19" s="58">
        <v>242797.01264033676</v>
      </c>
      <c r="AG19" s="58">
        <v>249560.89382832177</v>
      </c>
      <c r="AH19" s="58">
        <v>251337.87863106074</v>
      </c>
      <c r="AI19" s="58">
        <v>249460.66525977172</v>
      </c>
      <c r="AJ19" s="58">
        <v>253558.61703050177</v>
      </c>
      <c r="AK19" s="58">
        <v>253090.58953046464</v>
      </c>
      <c r="AL19" s="58">
        <v>257239.62102595167</v>
      </c>
      <c r="AM19" s="58">
        <v>253573.25023016124</v>
      </c>
      <c r="AN19" s="58">
        <v>249533.22677876052</v>
      </c>
      <c r="AO19" s="58">
        <v>243582.04554075835</v>
      </c>
      <c r="AP19" s="58">
        <v>238065.17075890163</v>
      </c>
      <c r="AQ19" s="58">
        <v>235338.10885729676</v>
      </c>
      <c r="AR19" s="58">
        <v>232541.02855571153</v>
      </c>
      <c r="AS19" s="58">
        <v>224864.80483726814</v>
      </c>
      <c r="AT19" s="58">
        <v>221558.7924529005</v>
      </c>
      <c r="AU19" s="58">
        <v>221968.63067432618</v>
      </c>
      <c r="AV19" s="58">
        <v>217137.95480887167</v>
      </c>
      <c r="AW19" s="58">
        <v>218004.14655659714</v>
      </c>
      <c r="AX19" s="58">
        <v>215114.76391054285</v>
      </c>
      <c r="AY19" s="58">
        <v>210149.12993289845</v>
      </c>
      <c r="AZ19" s="58">
        <v>208875.29650901878</v>
      </c>
      <c r="BA19" s="58">
        <v>207065.85445355647</v>
      </c>
      <c r="BB19" s="58">
        <v>205252.6489390246</v>
      </c>
      <c r="BC19" s="58">
        <v>203016.25605100577</v>
      </c>
      <c r="BD19" s="58">
        <v>199022.64508947617</v>
      </c>
      <c r="BE19" s="58">
        <v>176575.50910079174</v>
      </c>
      <c r="BF19" s="58">
        <v>177895.93973326829</v>
      </c>
      <c r="BG19" s="1828">
        <v>185039.63041558972</v>
      </c>
      <c r="BH19" s="1858"/>
      <c r="BI19" s="59"/>
      <c r="BJ19" s="46"/>
      <c r="BK19" s="46"/>
    </row>
    <row r="20" spans="20:63" ht="15" customHeight="1">
      <c r="T20" s="47"/>
      <c r="U20" s="51"/>
      <c r="V20" s="1744" t="s">
        <v>616</v>
      </c>
      <c r="X20" s="47"/>
      <c r="Y20" s="51"/>
      <c r="Z20" s="1744" t="s">
        <v>270</v>
      </c>
      <c r="AA20" s="1797">
        <v>7162.4137346729703</v>
      </c>
      <c r="AB20" s="60">
        <v>7762.9604814168806</v>
      </c>
      <c r="AC20" s="60">
        <v>8291.4720276213466</v>
      </c>
      <c r="AD20" s="60">
        <v>8688.7643217319237</v>
      </c>
      <c r="AE20" s="60">
        <v>9153.1617710055089</v>
      </c>
      <c r="AF20" s="60">
        <v>10278.290579645151</v>
      </c>
      <c r="AG20" s="60">
        <v>10086.072696871748</v>
      </c>
      <c r="AH20" s="60">
        <v>10744.189447108491</v>
      </c>
      <c r="AI20" s="60">
        <v>10709.474289425118</v>
      </c>
      <c r="AJ20" s="60">
        <v>10531.51751020182</v>
      </c>
      <c r="AK20" s="60">
        <v>10677.130984677187</v>
      </c>
      <c r="AL20" s="60">
        <v>10724.198612064285</v>
      </c>
      <c r="AM20" s="60">
        <v>10933.837362880102</v>
      </c>
      <c r="AN20" s="60">
        <v>11063.17716772301</v>
      </c>
      <c r="AO20" s="60">
        <v>10663.394897683746</v>
      </c>
      <c r="AP20" s="60">
        <v>10798.818155679724</v>
      </c>
      <c r="AQ20" s="60">
        <v>11178.230718591558</v>
      </c>
      <c r="AR20" s="60">
        <v>10875.772003646296</v>
      </c>
      <c r="AS20" s="60">
        <v>10277.138151555278</v>
      </c>
      <c r="AT20" s="60">
        <v>9781.3172932625148</v>
      </c>
      <c r="AU20" s="60">
        <v>9192.9735720128101</v>
      </c>
      <c r="AV20" s="60">
        <v>9001.1970499937906</v>
      </c>
      <c r="AW20" s="60">
        <v>9523.5394943963129</v>
      </c>
      <c r="AX20" s="60">
        <v>10149.054986645211</v>
      </c>
      <c r="AY20" s="60">
        <v>10173.09098063461</v>
      </c>
      <c r="AZ20" s="60">
        <v>10066.904845201447</v>
      </c>
      <c r="BA20" s="60">
        <v>10186.863626035054</v>
      </c>
      <c r="BB20" s="60">
        <v>10399.46119476998</v>
      </c>
      <c r="BC20" s="60">
        <v>10536.957247686007</v>
      </c>
      <c r="BD20" s="60">
        <v>10487.593100724322</v>
      </c>
      <c r="BE20" s="60">
        <v>5237.7937012617331</v>
      </c>
      <c r="BF20" s="60">
        <v>6818.8242979666511</v>
      </c>
      <c r="BG20" s="1829">
        <v>9704.8711491614522</v>
      </c>
      <c r="BH20" s="1859"/>
      <c r="BI20" s="61"/>
      <c r="BJ20" s="46"/>
      <c r="BK20" s="46"/>
    </row>
    <row r="21" spans="20:63" ht="15" customHeight="1">
      <c r="T21" s="47"/>
      <c r="U21" s="51"/>
      <c r="V21" s="1745" t="s">
        <v>617</v>
      </c>
      <c r="X21" s="47"/>
      <c r="Y21" s="51"/>
      <c r="Z21" s="1745" t="s">
        <v>191</v>
      </c>
      <c r="AA21" s="1797">
        <v>180367.41777436962</v>
      </c>
      <c r="AB21" s="60">
        <v>190960.38547227939</v>
      </c>
      <c r="AC21" s="60">
        <v>197255.97552357099</v>
      </c>
      <c r="AD21" s="60">
        <v>200822.70853634132</v>
      </c>
      <c r="AE21" s="60">
        <v>209292.03805293719</v>
      </c>
      <c r="AF21" s="60">
        <v>217027.51069559573</v>
      </c>
      <c r="AG21" s="60">
        <v>223096.31510490453</v>
      </c>
      <c r="AH21" s="60">
        <v>223144.43942259185</v>
      </c>
      <c r="AI21" s="60">
        <v>223092.04555054998</v>
      </c>
      <c r="AJ21" s="60">
        <v>227489.00426497147</v>
      </c>
      <c r="AK21" s="60">
        <v>226690.22062252247</v>
      </c>
      <c r="AL21" s="60">
        <v>231269.08667851595</v>
      </c>
      <c r="AM21" s="60">
        <v>227281.02151383689</v>
      </c>
      <c r="AN21" s="60">
        <v>223604.30895809902</v>
      </c>
      <c r="AO21" s="60">
        <v>219246.82206863727</v>
      </c>
      <c r="AP21" s="60">
        <v>213605.13339448045</v>
      </c>
      <c r="AQ21" s="60">
        <v>210798.4253166928</v>
      </c>
      <c r="AR21" s="60">
        <v>208846.93045477523</v>
      </c>
      <c r="AS21" s="60">
        <v>202674.06912879273</v>
      </c>
      <c r="AT21" s="60">
        <v>200726.19511171518</v>
      </c>
      <c r="AU21" s="60">
        <v>201457.4073325028</v>
      </c>
      <c r="AV21" s="60">
        <v>197148.11980228606</v>
      </c>
      <c r="AW21" s="60">
        <v>197158.14924598054</v>
      </c>
      <c r="AX21" s="60">
        <v>193437.47224580304</v>
      </c>
      <c r="AY21" s="60">
        <v>188539.6019696205</v>
      </c>
      <c r="AZ21" s="60">
        <v>187640.93616353188</v>
      </c>
      <c r="BA21" s="60">
        <v>185721.64742049493</v>
      </c>
      <c r="BB21" s="60">
        <v>183802.98468948403</v>
      </c>
      <c r="BC21" s="60">
        <v>181450.50064286136</v>
      </c>
      <c r="BD21" s="60">
        <v>177628.33098932609</v>
      </c>
      <c r="BE21" s="60">
        <v>160907.16186403763</v>
      </c>
      <c r="BF21" s="60">
        <v>160348.60642450341</v>
      </c>
      <c r="BG21" s="1829">
        <v>164512.6283193416</v>
      </c>
      <c r="BH21" s="1859" t="s">
        <v>618</v>
      </c>
      <c r="BI21" s="61" t="s">
        <v>372</v>
      </c>
      <c r="BJ21" s="46"/>
      <c r="BK21" s="46"/>
    </row>
    <row r="22" spans="20:63" ht="15" customHeight="1">
      <c r="T22" s="47"/>
      <c r="U22" s="51"/>
      <c r="V22" s="1745" t="s">
        <v>129</v>
      </c>
      <c r="X22" s="47"/>
      <c r="Y22" s="51"/>
      <c r="Z22" s="1745" t="s">
        <v>269</v>
      </c>
      <c r="AA22" s="1797">
        <v>935.4023703910384</v>
      </c>
      <c r="AB22" s="60">
        <v>924.73711416675837</v>
      </c>
      <c r="AC22" s="60">
        <v>900.22486958611023</v>
      </c>
      <c r="AD22" s="60">
        <v>851.02964741526978</v>
      </c>
      <c r="AE22" s="60">
        <v>843.00028797963614</v>
      </c>
      <c r="AF22" s="60">
        <v>822.17533400256741</v>
      </c>
      <c r="AG22" s="60">
        <v>810.87375714092957</v>
      </c>
      <c r="AH22" s="60">
        <v>782.43829381819467</v>
      </c>
      <c r="AI22" s="60">
        <v>776.13000214239332</v>
      </c>
      <c r="AJ22" s="60">
        <v>731.20540326174444</v>
      </c>
      <c r="AK22" s="60">
        <v>711.403495518819</v>
      </c>
      <c r="AL22" s="60">
        <v>681.64268984165449</v>
      </c>
      <c r="AM22" s="60">
        <v>670.21021158376595</v>
      </c>
      <c r="AN22" s="60">
        <v>632.22569392365551</v>
      </c>
      <c r="AO22" s="60">
        <v>651.56287742535312</v>
      </c>
      <c r="AP22" s="60">
        <v>647.0677978049041</v>
      </c>
      <c r="AQ22" s="60">
        <v>622.91564507416251</v>
      </c>
      <c r="AR22" s="60">
        <v>626.90617424157449</v>
      </c>
      <c r="AS22" s="60">
        <v>603.68456239706109</v>
      </c>
      <c r="AT22" s="60">
        <v>589.72112820930715</v>
      </c>
      <c r="AU22" s="60">
        <v>573.57841434281033</v>
      </c>
      <c r="AV22" s="60">
        <v>554.49699583701715</v>
      </c>
      <c r="AW22" s="60">
        <v>553.71830274521631</v>
      </c>
      <c r="AX22" s="60">
        <v>539.51131813857171</v>
      </c>
      <c r="AY22" s="60">
        <v>524.14696338831527</v>
      </c>
      <c r="AZ22" s="60">
        <v>522.77335686342576</v>
      </c>
      <c r="BA22" s="60">
        <v>498.77630803433271</v>
      </c>
      <c r="BB22" s="60">
        <v>519.72696757269421</v>
      </c>
      <c r="BC22" s="60">
        <v>491.55360405416951</v>
      </c>
      <c r="BD22" s="60">
        <v>490.15918575036449</v>
      </c>
      <c r="BE22" s="60">
        <v>467.99467910242254</v>
      </c>
      <c r="BF22" s="60">
        <v>448.70877971126208</v>
      </c>
      <c r="BG22" s="1829">
        <v>448.71293211182444</v>
      </c>
      <c r="BH22" s="1859"/>
      <c r="BI22" s="61"/>
      <c r="BJ22" s="46"/>
      <c r="BK22" s="46"/>
    </row>
    <row r="23" spans="20:63" ht="15" customHeight="1">
      <c r="T23" s="47"/>
      <c r="U23" s="51"/>
      <c r="V23" s="1745" t="s">
        <v>619</v>
      </c>
      <c r="X23" s="47"/>
      <c r="Y23" s="51"/>
      <c r="Z23" s="1745" t="s">
        <v>356</v>
      </c>
      <c r="AA23" s="1797">
        <v>13674.881461597057</v>
      </c>
      <c r="AB23" s="60">
        <v>14285.999161914011</v>
      </c>
      <c r="AC23" s="60">
        <v>14078.393810494077</v>
      </c>
      <c r="AD23" s="60">
        <v>13923.743968122528</v>
      </c>
      <c r="AE23" s="60">
        <v>14202.464939375535</v>
      </c>
      <c r="AF23" s="60">
        <v>14669.036031093345</v>
      </c>
      <c r="AG23" s="60">
        <v>15567.632269404563</v>
      </c>
      <c r="AH23" s="60">
        <v>16666.811467542233</v>
      </c>
      <c r="AI23" s="60">
        <v>14883.015417654216</v>
      </c>
      <c r="AJ23" s="60">
        <v>14806.889852066743</v>
      </c>
      <c r="AK23" s="60">
        <v>15011.83442774618</v>
      </c>
      <c r="AL23" s="60">
        <v>14564.693045529775</v>
      </c>
      <c r="AM23" s="60">
        <v>14688.181141860496</v>
      </c>
      <c r="AN23" s="60">
        <v>14233.514959014825</v>
      </c>
      <c r="AO23" s="60">
        <v>13020.265697011992</v>
      </c>
      <c r="AP23" s="60">
        <v>13014.151410936556</v>
      </c>
      <c r="AQ23" s="60">
        <v>12738.537176938236</v>
      </c>
      <c r="AR23" s="60">
        <v>12191.41992304845</v>
      </c>
      <c r="AS23" s="60">
        <v>11309.91299452308</v>
      </c>
      <c r="AT23" s="60">
        <v>10461.558919713474</v>
      </c>
      <c r="AU23" s="60">
        <v>10744.671355467766</v>
      </c>
      <c r="AV23" s="60">
        <v>10434.140960754787</v>
      </c>
      <c r="AW23" s="60">
        <v>10768.73951347507</v>
      </c>
      <c r="AX23" s="60">
        <v>10988.725359956039</v>
      </c>
      <c r="AY23" s="60">
        <v>10912.290019255028</v>
      </c>
      <c r="AZ23" s="60">
        <v>10644.68214342204</v>
      </c>
      <c r="BA23" s="60">
        <v>10658.567098992145</v>
      </c>
      <c r="BB23" s="60">
        <v>10530.476087197907</v>
      </c>
      <c r="BC23" s="60">
        <v>10537.244556404226</v>
      </c>
      <c r="BD23" s="60">
        <v>10416.561813675389</v>
      </c>
      <c r="BE23" s="60">
        <v>9962.5588563899564</v>
      </c>
      <c r="BF23" s="60">
        <v>10279.800231086963</v>
      </c>
      <c r="BG23" s="1829">
        <v>10373.418014974863</v>
      </c>
      <c r="BH23" s="1859" t="s">
        <v>620</v>
      </c>
      <c r="BI23" s="61" t="s">
        <v>372</v>
      </c>
      <c r="BJ23" s="46"/>
      <c r="BK23" s="46"/>
    </row>
    <row r="24" spans="20:63" ht="15" customHeight="1">
      <c r="T24" s="47"/>
      <c r="U24" s="48" t="s">
        <v>418</v>
      </c>
      <c r="V24" s="1747"/>
      <c r="X24" s="47"/>
      <c r="Y24" s="48" t="s">
        <v>584</v>
      </c>
      <c r="Z24" s="1747"/>
      <c r="AA24" s="1798">
        <f>SUM(AA25:AA27)</f>
        <v>158177.96757345548</v>
      </c>
      <c r="AB24" s="62">
        <f t="shared" ref="AB24:BD24" si="8">SUM(AB25:AB27)</f>
        <v>159411.97283755074</v>
      </c>
      <c r="AC24" s="62">
        <f t="shared" si="8"/>
        <v>161843.47058017668</v>
      </c>
      <c r="AD24" s="62">
        <f t="shared" si="8"/>
        <v>168930.57667384928</v>
      </c>
      <c r="AE24" s="62">
        <f t="shared" si="8"/>
        <v>167463.80795816248</v>
      </c>
      <c r="AF24" s="62">
        <f t="shared" si="8"/>
        <v>175410.71373727938</v>
      </c>
      <c r="AG24" s="62">
        <f t="shared" si="8"/>
        <v>174314.44583321881</v>
      </c>
      <c r="AH24" s="62">
        <f t="shared" si="8"/>
        <v>175197.46790696241</v>
      </c>
      <c r="AI24" s="62">
        <f t="shared" si="8"/>
        <v>180551.79900322171</v>
      </c>
      <c r="AJ24" s="62">
        <f t="shared" si="8"/>
        <v>186340.84669503226</v>
      </c>
      <c r="AK24" s="62">
        <f t="shared" si="8"/>
        <v>190257.92887243952</v>
      </c>
      <c r="AL24" s="62">
        <f t="shared" si="8"/>
        <v>188914.22970290831</v>
      </c>
      <c r="AM24" s="62">
        <f t="shared" si="8"/>
        <v>192677.54877009845</v>
      </c>
      <c r="AN24" s="62">
        <f t="shared" si="8"/>
        <v>188800.95379930508</v>
      </c>
      <c r="AO24" s="62">
        <f t="shared" si="8"/>
        <v>193594.05753557713</v>
      </c>
      <c r="AP24" s="62">
        <f t="shared" si="8"/>
        <v>196029.51266344893</v>
      </c>
      <c r="AQ24" s="62">
        <f t="shared" si="8"/>
        <v>187613.3628521534</v>
      </c>
      <c r="AR24" s="62">
        <f t="shared" si="8"/>
        <v>178093.2880193507</v>
      </c>
      <c r="AS24" s="62">
        <f t="shared" si="8"/>
        <v>166593.40285517447</v>
      </c>
      <c r="AT24" s="62">
        <f t="shared" si="8"/>
        <v>156276.28835065788</v>
      </c>
      <c r="AU24" s="62">
        <f t="shared" si="8"/>
        <v>156865.59565740748</v>
      </c>
      <c r="AV24" s="62">
        <f t="shared" si="8"/>
        <v>152734.87367861703</v>
      </c>
      <c r="AW24" s="62">
        <f t="shared" si="8"/>
        <v>145772.89289943359</v>
      </c>
      <c r="AX24" s="62">
        <f t="shared" si="8"/>
        <v>149312.44588265743</v>
      </c>
      <c r="AY24" s="62">
        <f t="shared" si="8"/>
        <v>141955.48343610024</v>
      </c>
      <c r="AZ24" s="62">
        <f t="shared" si="8"/>
        <v>139163.56021283931</v>
      </c>
      <c r="BA24" s="62">
        <f t="shared" si="8"/>
        <v>140902.33696102875</v>
      </c>
      <c r="BB24" s="62">
        <f t="shared" si="8"/>
        <v>144278.76903193386</v>
      </c>
      <c r="BC24" s="62">
        <f t="shared" si="8"/>
        <v>141571.75229199999</v>
      </c>
      <c r="BD24" s="62">
        <f t="shared" si="8"/>
        <v>140463.43931558379</v>
      </c>
      <c r="BE24" s="62">
        <f>SUM(BE25:BE27)</f>
        <v>140463.15889040922</v>
      </c>
      <c r="BF24" s="62">
        <f>SUM(BF25:BF27)</f>
        <v>134847.0324863547</v>
      </c>
      <c r="BG24" s="1830">
        <f>SUM(BG25:BG27)</f>
        <v>127646.46868277006</v>
      </c>
      <c r="BH24" s="1858"/>
      <c r="BI24" s="59"/>
      <c r="BJ24" s="46"/>
      <c r="BK24" s="46"/>
    </row>
    <row r="25" spans="20:63" ht="15" customHeight="1">
      <c r="T25" s="47"/>
      <c r="U25" s="51"/>
      <c r="V25" s="1745" t="s">
        <v>168</v>
      </c>
      <c r="X25" s="47"/>
      <c r="Y25" s="51"/>
      <c r="Z25" s="1745" t="s">
        <v>357</v>
      </c>
      <c r="AA25" s="1795">
        <v>79068.588563817277</v>
      </c>
      <c r="AB25" s="54">
        <v>78632.503165671384</v>
      </c>
      <c r="AC25" s="54">
        <v>78065.502168465435</v>
      </c>
      <c r="AD25" s="54">
        <v>82253.748021851323</v>
      </c>
      <c r="AE25" s="54">
        <v>83677.381043124711</v>
      </c>
      <c r="AF25" s="54">
        <v>88210.404314969346</v>
      </c>
      <c r="AG25" s="54">
        <v>83879.518818362776</v>
      </c>
      <c r="AH25" s="54">
        <v>88139.650658134982</v>
      </c>
      <c r="AI25" s="54">
        <v>93493.615804341287</v>
      </c>
      <c r="AJ25" s="54">
        <v>97948.087706443941</v>
      </c>
      <c r="AK25" s="54">
        <v>98178.716466706304</v>
      </c>
      <c r="AL25" s="54">
        <v>99678.421859486916</v>
      </c>
      <c r="AM25" s="54">
        <v>101401.35049374179</v>
      </c>
      <c r="AN25" s="54">
        <v>100978.03237982575</v>
      </c>
      <c r="AO25" s="54">
        <v>105349.73602648659</v>
      </c>
      <c r="AP25" s="54">
        <v>105958.32882035647</v>
      </c>
      <c r="AQ25" s="54">
        <v>102877.61588106342</v>
      </c>
      <c r="AR25" s="54">
        <v>93985.229475142842</v>
      </c>
      <c r="AS25" s="54">
        <v>88870.281777785407</v>
      </c>
      <c r="AT25" s="54">
        <v>75768.485200850249</v>
      </c>
      <c r="AU25" s="54">
        <v>74848.964421886776</v>
      </c>
      <c r="AV25" s="54">
        <v>73688.688404214205</v>
      </c>
      <c r="AW25" s="54">
        <v>66960.037222370011</v>
      </c>
      <c r="AX25" s="54">
        <v>74216.021717595795</v>
      </c>
      <c r="AY25" s="54">
        <v>69211.422173321364</v>
      </c>
      <c r="AZ25" s="54">
        <v>67052.040609457224</v>
      </c>
      <c r="BA25" s="54">
        <v>67285.893649501042</v>
      </c>
      <c r="BB25" s="54">
        <v>67805.445083693092</v>
      </c>
      <c r="BC25" s="54">
        <v>74651.379120991376</v>
      </c>
      <c r="BD25" s="54">
        <v>71091.590261277364</v>
      </c>
      <c r="BE25" s="54">
        <v>67759.940693156663</v>
      </c>
      <c r="BF25" s="54">
        <v>69081.415871843114</v>
      </c>
      <c r="BG25" s="1826">
        <v>65232.860327715978</v>
      </c>
      <c r="BH25" s="1856" t="s">
        <v>609</v>
      </c>
      <c r="BI25" s="55" t="s">
        <v>370</v>
      </c>
      <c r="BJ25" s="46"/>
      <c r="BK25" s="46"/>
    </row>
    <row r="26" spans="20:63" ht="15" customHeight="1">
      <c r="T26" s="47"/>
      <c r="U26" s="51"/>
      <c r="V26" s="1745" t="s">
        <v>167</v>
      </c>
      <c r="X26" s="47"/>
      <c r="Y26" s="51"/>
      <c r="Z26" s="1745" t="s">
        <v>206</v>
      </c>
      <c r="AA26" s="1795">
        <v>58167.167508504077</v>
      </c>
      <c r="AB26" s="54">
        <v>59301.332402088723</v>
      </c>
      <c r="AC26" s="54">
        <v>62218.053306693371</v>
      </c>
      <c r="AD26" s="54">
        <v>65643.249734996367</v>
      </c>
      <c r="AE26" s="54">
        <v>63833.413322368244</v>
      </c>
      <c r="AF26" s="54">
        <v>67477.227735701628</v>
      </c>
      <c r="AG26" s="54">
        <v>69880.366957828868</v>
      </c>
      <c r="AH26" s="54">
        <v>66730.205120783314</v>
      </c>
      <c r="AI26" s="54">
        <v>66775.264262267563</v>
      </c>
      <c r="AJ26" s="54">
        <v>68588.834743351952</v>
      </c>
      <c r="AK26" s="54">
        <v>72226.24200626128</v>
      </c>
      <c r="AL26" s="54">
        <v>68553.135738847646</v>
      </c>
      <c r="AM26" s="54">
        <v>71334.893190037052</v>
      </c>
      <c r="AN26" s="54">
        <v>67914.862135508389</v>
      </c>
      <c r="AO26" s="54">
        <v>68006.409833997881</v>
      </c>
      <c r="AP26" s="54">
        <v>70395.478550084474</v>
      </c>
      <c r="AQ26" s="54">
        <v>66123.070259378146</v>
      </c>
      <c r="AR26" s="54">
        <v>65403.902026637894</v>
      </c>
      <c r="AS26" s="54">
        <v>61704.132512039883</v>
      </c>
      <c r="AT26" s="54">
        <v>61350.897200800668</v>
      </c>
      <c r="AU26" s="54">
        <v>64216.941912273163</v>
      </c>
      <c r="AV26" s="54">
        <v>62540.928568696123</v>
      </c>
      <c r="AW26" s="54">
        <v>62626.438217539071</v>
      </c>
      <c r="AX26" s="54">
        <v>60319.27447058422</v>
      </c>
      <c r="AY26" s="54">
        <v>58013.755532842843</v>
      </c>
      <c r="AZ26" s="54">
        <v>55391.50902658113</v>
      </c>
      <c r="BA26" s="54">
        <v>55711.740759276734</v>
      </c>
      <c r="BB26" s="54">
        <v>59259.947954539704</v>
      </c>
      <c r="BC26" s="54">
        <v>52156.305071909723</v>
      </c>
      <c r="BD26" s="54">
        <v>53360.723810031515</v>
      </c>
      <c r="BE26" s="54">
        <v>55807.026627280065</v>
      </c>
      <c r="BF26" s="54">
        <v>51573.525119723519</v>
      </c>
      <c r="BG26" s="1826">
        <v>49645.628368785154</v>
      </c>
      <c r="BH26" s="1856"/>
      <c r="BI26" s="55"/>
      <c r="BJ26" s="46"/>
      <c r="BK26" s="46"/>
    </row>
    <row r="27" spans="20:63" ht="15" customHeight="1" thickBot="1">
      <c r="T27" s="47"/>
      <c r="U27" s="51"/>
      <c r="V27" s="1745" t="s">
        <v>38</v>
      </c>
      <c r="X27" s="47"/>
      <c r="Y27" s="51"/>
      <c r="Z27" s="1745" t="s">
        <v>358</v>
      </c>
      <c r="AA27" s="1799">
        <v>20942.211501134112</v>
      </c>
      <c r="AB27" s="63">
        <v>21478.137269790641</v>
      </c>
      <c r="AC27" s="63">
        <v>21559.915105017895</v>
      </c>
      <c r="AD27" s="63">
        <v>21033.578917001578</v>
      </c>
      <c r="AE27" s="63">
        <v>19953.013592669537</v>
      </c>
      <c r="AF27" s="63">
        <v>19723.081686608399</v>
      </c>
      <c r="AG27" s="63">
        <v>20554.56005702716</v>
      </c>
      <c r="AH27" s="63">
        <v>20327.612128044097</v>
      </c>
      <c r="AI27" s="63">
        <v>20282.918936612878</v>
      </c>
      <c r="AJ27" s="63">
        <v>19803.92424523638</v>
      </c>
      <c r="AK27" s="63">
        <v>19852.970399471931</v>
      </c>
      <c r="AL27" s="63">
        <v>20682.672104573747</v>
      </c>
      <c r="AM27" s="63">
        <v>19941.305086319597</v>
      </c>
      <c r="AN27" s="63">
        <v>19908.05928397095</v>
      </c>
      <c r="AO27" s="63">
        <v>20237.911675092673</v>
      </c>
      <c r="AP27" s="63">
        <v>19675.705293007974</v>
      </c>
      <c r="AQ27" s="63">
        <v>18612.676711711825</v>
      </c>
      <c r="AR27" s="63">
        <v>18704.156517569976</v>
      </c>
      <c r="AS27" s="63">
        <v>16018.988565349171</v>
      </c>
      <c r="AT27" s="63">
        <v>19156.90594900697</v>
      </c>
      <c r="AU27" s="63">
        <v>17799.68932324753</v>
      </c>
      <c r="AV27" s="63">
        <v>16505.256705706706</v>
      </c>
      <c r="AW27" s="63">
        <v>16186.417459524509</v>
      </c>
      <c r="AX27" s="63">
        <v>14777.149694477403</v>
      </c>
      <c r="AY27" s="63">
        <v>14730.305729936039</v>
      </c>
      <c r="AZ27" s="63">
        <v>16720.010576800953</v>
      </c>
      <c r="BA27" s="63">
        <v>17904.702552250979</v>
      </c>
      <c r="BB27" s="63">
        <v>17213.375993701058</v>
      </c>
      <c r="BC27" s="63">
        <v>14764.068099098879</v>
      </c>
      <c r="BD27" s="63">
        <v>16011.125244274901</v>
      </c>
      <c r="BE27" s="63">
        <v>16896.191569972496</v>
      </c>
      <c r="BF27" s="63">
        <v>14192.091494788074</v>
      </c>
      <c r="BG27" s="1831">
        <v>12767.979986268938</v>
      </c>
      <c r="BH27" s="1860"/>
      <c r="BI27" s="64"/>
      <c r="BJ27" s="46"/>
      <c r="BK27" s="46"/>
    </row>
    <row r="28" spans="20:63" ht="15" customHeight="1" thickBot="1">
      <c r="T28" s="42" t="s">
        <v>458</v>
      </c>
      <c r="U28" s="65"/>
      <c r="V28" s="1749"/>
      <c r="X28" s="42" t="s">
        <v>369</v>
      </c>
      <c r="Y28" s="65"/>
      <c r="Z28" s="1749"/>
      <c r="AA28" s="1800">
        <v>202.72285482882239</v>
      </c>
      <c r="AB28" s="66">
        <v>218.50608024518368</v>
      </c>
      <c r="AC28" s="66">
        <v>210.14458848593259</v>
      </c>
      <c r="AD28" s="66">
        <v>215.58831043862921</v>
      </c>
      <c r="AE28" s="66">
        <v>236.61162680889748</v>
      </c>
      <c r="AF28" s="66">
        <v>526.44129915563587</v>
      </c>
      <c r="AG28" s="66">
        <v>576.21910161581957</v>
      </c>
      <c r="AH28" s="66">
        <v>587.91711809195635</v>
      </c>
      <c r="AI28" s="66">
        <v>508.69782632981946</v>
      </c>
      <c r="AJ28" s="66">
        <v>551.7995360053792</v>
      </c>
      <c r="AK28" s="66">
        <v>527.25391565688074</v>
      </c>
      <c r="AL28" s="66">
        <v>564.22571906362589</v>
      </c>
      <c r="AM28" s="66">
        <v>544.91038238393355</v>
      </c>
      <c r="AN28" s="66">
        <v>525.52950315381634</v>
      </c>
      <c r="AO28" s="66">
        <v>499.28187812142323</v>
      </c>
      <c r="AP28" s="66">
        <v>531.98536431599553</v>
      </c>
      <c r="AQ28" s="66">
        <v>580.08425778946469</v>
      </c>
      <c r="AR28" s="66">
        <v>644.02664424886245</v>
      </c>
      <c r="AS28" s="66">
        <v>592.6430261248131</v>
      </c>
      <c r="AT28" s="66">
        <v>527.23038990473628</v>
      </c>
      <c r="AU28" s="66">
        <v>499.87031048436074</v>
      </c>
      <c r="AV28" s="66">
        <v>502.8624047469209</v>
      </c>
      <c r="AW28" s="66">
        <v>514.80838462414954</v>
      </c>
      <c r="AX28" s="66">
        <v>461.56340913357639</v>
      </c>
      <c r="AY28" s="66">
        <v>470.07403455972462</v>
      </c>
      <c r="AZ28" s="66">
        <v>445.70528622436433</v>
      </c>
      <c r="BA28" s="66">
        <v>479.21730893602131</v>
      </c>
      <c r="BB28" s="66">
        <v>459.13778534966406</v>
      </c>
      <c r="BC28" s="66">
        <v>446.84373331101244</v>
      </c>
      <c r="BD28" s="66">
        <v>404.41012535168483</v>
      </c>
      <c r="BE28" s="66">
        <v>408.34472492056648</v>
      </c>
      <c r="BF28" s="66">
        <v>373.64110448559467</v>
      </c>
      <c r="BG28" s="1832">
        <v>348.26255758670533</v>
      </c>
      <c r="BH28" s="1861"/>
      <c r="BI28" s="67"/>
      <c r="BJ28" s="46"/>
      <c r="BK28" s="46"/>
    </row>
    <row r="29" spans="20:63" ht="15" customHeight="1">
      <c r="T29" s="42" t="s">
        <v>396</v>
      </c>
      <c r="U29" s="68"/>
      <c r="V29" s="1750"/>
      <c r="X29" s="42" t="s">
        <v>397</v>
      </c>
      <c r="Y29" s="68"/>
      <c r="Z29" s="1750"/>
      <c r="AA29" s="1801">
        <f>SUM(AA30,AA35,AA38:AA40)</f>
        <v>65196.323143276459</v>
      </c>
      <c r="AB29" s="69">
        <f>SUM(AB30,AB35,AB38:AB40)</f>
        <v>66504.092305815269</v>
      </c>
      <c r="AC29" s="69">
        <f t="shared" ref="AC29:AZ29" si="9">SUM(AC30,AC35,AC38:AC40)</f>
        <v>66491.195503071212</v>
      </c>
      <c r="AD29" s="69">
        <f t="shared" si="9"/>
        <v>65206.604272042714</v>
      </c>
      <c r="AE29" s="69">
        <f t="shared" si="9"/>
        <v>66914.673664794915</v>
      </c>
      <c r="AF29" s="69">
        <f t="shared" si="9"/>
        <v>67217.368352101825</v>
      </c>
      <c r="AG29" s="69">
        <f t="shared" si="9"/>
        <v>67812.530773379403</v>
      </c>
      <c r="AH29" s="69">
        <f t="shared" si="9"/>
        <v>65340.795303443796</v>
      </c>
      <c r="AI29" s="69">
        <f t="shared" si="9"/>
        <v>59281.526422960596</v>
      </c>
      <c r="AJ29" s="69">
        <f t="shared" si="9"/>
        <v>59655.920434108535</v>
      </c>
      <c r="AK29" s="69">
        <f t="shared" si="9"/>
        <v>60154.895210494251</v>
      </c>
      <c r="AL29" s="69">
        <f t="shared" si="9"/>
        <v>58863.110648753762</v>
      </c>
      <c r="AM29" s="69">
        <f t="shared" si="9"/>
        <v>56522.873815233681</v>
      </c>
      <c r="AN29" s="69">
        <f t="shared" si="9"/>
        <v>55902.237976626049</v>
      </c>
      <c r="AO29" s="69">
        <f t="shared" si="9"/>
        <v>55904.276289894995</v>
      </c>
      <c r="AP29" s="69">
        <f t="shared" si="9"/>
        <v>56970.740081467309</v>
      </c>
      <c r="AQ29" s="69">
        <f t="shared" si="9"/>
        <v>57283.155380522221</v>
      </c>
      <c r="AR29" s="69">
        <f t="shared" si="9"/>
        <v>56466.742968828396</v>
      </c>
      <c r="AS29" s="69">
        <f t="shared" si="9"/>
        <v>52108.854452946929</v>
      </c>
      <c r="AT29" s="69">
        <f t="shared" si="9"/>
        <v>46651.608739460622</v>
      </c>
      <c r="AU29" s="69">
        <f t="shared" si="9"/>
        <v>47672.879069099632</v>
      </c>
      <c r="AV29" s="69">
        <f t="shared" si="9"/>
        <v>47394.150784406789</v>
      </c>
      <c r="AW29" s="69">
        <f t="shared" si="9"/>
        <v>47523.510632684731</v>
      </c>
      <c r="AX29" s="69">
        <f t="shared" si="9"/>
        <v>49266.855777426448</v>
      </c>
      <c r="AY29" s="69">
        <f t="shared" si="9"/>
        <v>48677.280068889304</v>
      </c>
      <c r="AZ29" s="69">
        <f t="shared" si="9"/>
        <v>47197.821418716601</v>
      </c>
      <c r="BA29" s="69">
        <f t="shared" ref="BA29:BF29" si="10">SUM(BA30,BA35,BA38:BA40)</f>
        <v>46789.742690285486</v>
      </c>
      <c r="BB29" s="69">
        <f t="shared" si="10"/>
        <v>47532.840888815423</v>
      </c>
      <c r="BC29" s="69">
        <f t="shared" si="10"/>
        <v>46823.517707337771</v>
      </c>
      <c r="BD29" s="69">
        <f t="shared" si="10"/>
        <v>45187.573366860597</v>
      </c>
      <c r="BE29" s="69">
        <f t="shared" si="10"/>
        <v>42256.012007664933</v>
      </c>
      <c r="BF29" s="69">
        <f t="shared" si="10"/>
        <v>43710.553350630878</v>
      </c>
      <c r="BG29" s="1833">
        <f t="shared" ref="BG29" si="11">SUM(BG30,BG35,BG38:BG40)</f>
        <v>40884.419613312501</v>
      </c>
      <c r="BH29" s="1862"/>
      <c r="BI29" s="70"/>
      <c r="BJ29" s="46"/>
      <c r="BK29" s="46"/>
    </row>
    <row r="30" spans="20:63" ht="15" customHeight="1">
      <c r="T30" s="47"/>
      <c r="U30" s="48" t="s">
        <v>459</v>
      </c>
      <c r="V30" s="1747"/>
      <c r="X30" s="47"/>
      <c r="Y30" s="48" t="s">
        <v>1026</v>
      </c>
      <c r="Z30" s="1747"/>
      <c r="AA30" s="924">
        <f>SUM(AA31:AA34)</f>
        <v>48713.799951557143</v>
      </c>
      <c r="AB30" s="58">
        <f t="shared" ref="AB30:AZ30" si="12">SUM(AB31:AB34)</f>
        <v>50055.727509006254</v>
      </c>
      <c r="AC30" s="58">
        <f t="shared" si="12"/>
        <v>50515.742177053216</v>
      </c>
      <c r="AD30" s="58">
        <f t="shared" si="12"/>
        <v>49824.560488012197</v>
      </c>
      <c r="AE30" s="58">
        <f t="shared" si="12"/>
        <v>50822.750362904619</v>
      </c>
      <c r="AF30" s="58">
        <f t="shared" si="12"/>
        <v>50688.531077973988</v>
      </c>
      <c r="AG30" s="58">
        <f t="shared" si="12"/>
        <v>51044.127701300742</v>
      </c>
      <c r="AH30" s="58">
        <f t="shared" si="12"/>
        <v>48409.229513127852</v>
      </c>
      <c r="AI30" s="58">
        <f t="shared" si="12"/>
        <v>43437.701232996616</v>
      </c>
      <c r="AJ30" s="58">
        <f t="shared" si="12"/>
        <v>43162.221354085559</v>
      </c>
      <c r="AK30" s="58">
        <f t="shared" si="12"/>
        <v>43487.276922285935</v>
      </c>
      <c r="AL30" s="58">
        <f t="shared" si="12"/>
        <v>42501.923029075173</v>
      </c>
      <c r="AM30" s="58">
        <f t="shared" si="12"/>
        <v>40225.138974983514</v>
      </c>
      <c r="AN30" s="58">
        <f t="shared" si="12"/>
        <v>40022.706637526935</v>
      </c>
      <c r="AO30" s="58">
        <f t="shared" si="12"/>
        <v>39745.124832842463</v>
      </c>
      <c r="AP30" s="58">
        <f t="shared" si="12"/>
        <v>41111.508723424922</v>
      </c>
      <c r="AQ30" s="58">
        <f t="shared" si="12"/>
        <v>41069.217387605189</v>
      </c>
      <c r="AR30" s="58">
        <f t="shared" si="12"/>
        <v>40094.300578232018</v>
      </c>
      <c r="AS30" s="58">
        <f t="shared" si="12"/>
        <v>37327.809573850856</v>
      </c>
      <c r="AT30" s="58">
        <f t="shared" si="12"/>
        <v>32651.320523922066</v>
      </c>
      <c r="AU30" s="58">
        <f t="shared" si="12"/>
        <v>32676.031698858231</v>
      </c>
      <c r="AV30" s="58">
        <f t="shared" si="12"/>
        <v>32983.411629760099</v>
      </c>
      <c r="AW30" s="58">
        <f t="shared" si="12"/>
        <v>33594.961899891277</v>
      </c>
      <c r="AX30" s="58">
        <f t="shared" si="12"/>
        <v>34930.311560817281</v>
      </c>
      <c r="AY30" s="58">
        <f t="shared" si="12"/>
        <v>34678.091525374628</v>
      </c>
      <c r="AZ30" s="58">
        <f t="shared" si="12"/>
        <v>33525.535694038939</v>
      </c>
      <c r="BA30" s="58">
        <f t="shared" ref="BA30:BF30" si="13">SUM(BA31:BA34)</f>
        <v>33421.166717103173</v>
      </c>
      <c r="BB30" s="58">
        <f t="shared" si="13"/>
        <v>33940.112768815561</v>
      </c>
      <c r="BC30" s="58">
        <f t="shared" si="13"/>
        <v>33565.012665797505</v>
      </c>
      <c r="BD30" s="58">
        <f t="shared" si="13"/>
        <v>32232.041261313967</v>
      </c>
      <c r="BE30" s="58">
        <f t="shared" si="13"/>
        <v>30702.798503151902</v>
      </c>
      <c r="BF30" s="58">
        <f t="shared" si="13"/>
        <v>31084.754020263437</v>
      </c>
      <c r="BG30" s="1828">
        <f t="shared" ref="BG30" si="14">SUM(BG31:BG34)</f>
        <v>29004.705830250645</v>
      </c>
      <c r="BH30" s="1863"/>
      <c r="BI30" s="71"/>
    </row>
    <row r="31" spans="20:63" ht="15" customHeight="1">
      <c r="T31" s="47"/>
      <c r="U31" s="72"/>
      <c r="V31" s="1751" t="s">
        <v>621</v>
      </c>
      <c r="X31" s="47"/>
      <c r="Y31" s="72"/>
      <c r="Z31" s="1751" t="s">
        <v>381</v>
      </c>
      <c r="AA31" s="1802">
        <v>38701.103416042592</v>
      </c>
      <c r="AB31" s="73">
        <v>40346.744742035473</v>
      </c>
      <c r="AC31" s="73">
        <v>41665.79114506545</v>
      </c>
      <c r="AD31" s="73">
        <v>41224.494256585334</v>
      </c>
      <c r="AE31" s="73">
        <v>42297.116417365723</v>
      </c>
      <c r="AF31" s="73">
        <v>42142.02726535382</v>
      </c>
      <c r="AG31" s="73">
        <v>42559.539804125336</v>
      </c>
      <c r="AH31" s="73">
        <v>39926.083389390726</v>
      </c>
      <c r="AI31" s="73">
        <v>35362.599382577479</v>
      </c>
      <c r="AJ31" s="73">
        <v>35010.124942594921</v>
      </c>
      <c r="AK31" s="73">
        <v>35085.742906855594</v>
      </c>
      <c r="AL31" s="73">
        <v>34374.185269382258</v>
      </c>
      <c r="AM31" s="73">
        <v>32417.253435765444</v>
      </c>
      <c r="AN31" s="73">
        <v>31935.273453308597</v>
      </c>
      <c r="AO31" s="73">
        <v>31276.189983420805</v>
      </c>
      <c r="AP31" s="73">
        <v>32279.645554026018</v>
      </c>
      <c r="AQ31" s="73">
        <v>31990.873871774482</v>
      </c>
      <c r="AR31" s="73">
        <v>30658.349937916188</v>
      </c>
      <c r="AS31" s="73">
        <v>28552.561480293498</v>
      </c>
      <c r="AT31" s="73">
        <v>25308.481718967807</v>
      </c>
      <c r="AU31" s="73">
        <v>24321.270937421363</v>
      </c>
      <c r="AV31" s="73">
        <v>24982.895526650263</v>
      </c>
      <c r="AW31" s="73">
        <v>25624.79533860795</v>
      </c>
      <c r="AX31" s="73">
        <v>26805.206128279013</v>
      </c>
      <c r="AY31" s="73">
        <v>26557.37523672733</v>
      </c>
      <c r="AZ31" s="73">
        <v>25936.139788924989</v>
      </c>
      <c r="BA31" s="73">
        <v>25969.470794926132</v>
      </c>
      <c r="BB31" s="73">
        <v>26428.778063772283</v>
      </c>
      <c r="BC31" s="73">
        <v>26182.943719015086</v>
      </c>
      <c r="BD31" s="73">
        <v>25328.005761907836</v>
      </c>
      <c r="BE31" s="73">
        <v>24490.267324230699</v>
      </c>
      <c r="BF31" s="73">
        <v>24395.605542970698</v>
      </c>
      <c r="BG31" s="1834">
        <v>22479.160225974269</v>
      </c>
      <c r="BH31" s="1864"/>
      <c r="BI31" s="74"/>
    </row>
    <row r="32" spans="20:63" ht="15" customHeight="1">
      <c r="T32" s="47"/>
      <c r="U32" s="72"/>
      <c r="V32" s="1752" t="s">
        <v>622</v>
      </c>
      <c r="X32" s="47"/>
      <c r="Y32" s="72"/>
      <c r="Z32" s="1752" t="s">
        <v>196</v>
      </c>
      <c r="AA32" s="1802">
        <v>6674.4490046098008</v>
      </c>
      <c r="AB32" s="73">
        <v>6524.5328569297899</v>
      </c>
      <c r="AC32" s="73">
        <v>5945.8339540571296</v>
      </c>
      <c r="AD32" s="73">
        <v>5842.3534676861218</v>
      </c>
      <c r="AE32" s="73">
        <v>5740.0247792311475</v>
      </c>
      <c r="AF32" s="73">
        <v>5795.1316308500936</v>
      </c>
      <c r="AG32" s="73">
        <v>5789.0719316293607</v>
      </c>
      <c r="AH32" s="73">
        <v>5903.8352801359188</v>
      </c>
      <c r="AI32" s="73">
        <v>5638.1994106625216</v>
      </c>
      <c r="AJ32" s="73">
        <v>5703.2053582387398</v>
      </c>
      <c r="AK32" s="73">
        <v>5899.9845210859867</v>
      </c>
      <c r="AL32" s="73">
        <v>5594.9262706926856</v>
      </c>
      <c r="AM32" s="73">
        <v>5607.0023060629446</v>
      </c>
      <c r="AN32" s="73">
        <v>6016.2632307025469</v>
      </c>
      <c r="AO32" s="73">
        <v>6398.6869967575658</v>
      </c>
      <c r="AP32" s="73">
        <v>6645.7105523034488</v>
      </c>
      <c r="AQ32" s="73">
        <v>6788.1886315874171</v>
      </c>
      <c r="AR32" s="73">
        <v>7012.0890129308336</v>
      </c>
      <c r="AS32" s="73">
        <v>6591.81832614634</v>
      </c>
      <c r="AT32" s="73">
        <v>5364.6005099960848</v>
      </c>
      <c r="AU32" s="73">
        <v>6284.7190568659116</v>
      </c>
      <c r="AV32" s="73">
        <v>5895.7907835699853</v>
      </c>
      <c r="AW32" s="73">
        <v>5679.3251402286451</v>
      </c>
      <c r="AX32" s="73">
        <v>5766.6750900500374</v>
      </c>
      <c r="AY32" s="73">
        <v>5811.9451381047556</v>
      </c>
      <c r="AZ32" s="73">
        <v>5477.0464397639898</v>
      </c>
      <c r="BA32" s="73">
        <v>5504.0022085956616</v>
      </c>
      <c r="BB32" s="73">
        <v>5583.2353800745541</v>
      </c>
      <c r="BC32" s="73">
        <v>5615.0174032474988</v>
      </c>
      <c r="BD32" s="73">
        <v>5200.0262366432871</v>
      </c>
      <c r="BE32" s="73">
        <v>4504.2505011024523</v>
      </c>
      <c r="BF32" s="73">
        <v>4891.887190342547</v>
      </c>
      <c r="BG32" s="1834">
        <v>4650.4486910657151</v>
      </c>
      <c r="BH32" s="1865"/>
      <c r="BI32" s="75"/>
    </row>
    <row r="33" spans="20:61" ht="15" customHeight="1">
      <c r="T33" s="47"/>
      <c r="U33" s="72"/>
      <c r="V33" s="1752" t="s">
        <v>377</v>
      </c>
      <c r="X33" s="47"/>
      <c r="Y33" s="72"/>
      <c r="Z33" s="1752" t="s">
        <v>359</v>
      </c>
      <c r="AA33" s="1802">
        <v>312.93265823101166</v>
      </c>
      <c r="AB33" s="73">
        <v>307.97107789698435</v>
      </c>
      <c r="AC33" s="73">
        <v>295.29687962532637</v>
      </c>
      <c r="AD33" s="73">
        <v>290.63467317525141</v>
      </c>
      <c r="AE33" s="73">
        <v>290.02818822876941</v>
      </c>
      <c r="AF33" s="73">
        <v>283.40724792134881</v>
      </c>
      <c r="AG33" s="73">
        <v>282.81616108587957</v>
      </c>
      <c r="AH33" s="73">
        <v>270.4505316939792</v>
      </c>
      <c r="AI33" s="73">
        <v>231.01486186880268</v>
      </c>
      <c r="AJ33" s="73">
        <v>236.17622947190605</v>
      </c>
      <c r="AK33" s="73">
        <v>232.77059403447643</v>
      </c>
      <c r="AL33" s="73">
        <v>223.34615935223468</v>
      </c>
      <c r="AM33" s="73">
        <v>216.97067555275785</v>
      </c>
      <c r="AN33" s="73">
        <v>253.04917488817512</v>
      </c>
      <c r="AO33" s="73">
        <v>259.84110151123582</v>
      </c>
      <c r="AP33" s="73">
        <v>243.96514344126908</v>
      </c>
      <c r="AQ33" s="73">
        <v>231.92793937005607</v>
      </c>
      <c r="AR33" s="73">
        <v>216.15611100140237</v>
      </c>
      <c r="AS33" s="73">
        <v>183.2383982729593</v>
      </c>
      <c r="AT33" s="73">
        <v>164.79831510666327</v>
      </c>
      <c r="AU33" s="73">
        <v>188.02623863878793</v>
      </c>
      <c r="AV33" s="73">
        <v>188.07840694740474</v>
      </c>
      <c r="AW33" s="73">
        <v>199.57086177654855</v>
      </c>
      <c r="AX33" s="73">
        <v>212.11792199407731</v>
      </c>
      <c r="AY33" s="73">
        <v>209.39134529972279</v>
      </c>
      <c r="AZ33" s="73">
        <v>210.50366839149265</v>
      </c>
      <c r="BA33" s="73">
        <v>206.20457113393425</v>
      </c>
      <c r="BB33" s="73">
        <v>213.00806049427757</v>
      </c>
      <c r="BC33" s="73">
        <v>217.2544088476491</v>
      </c>
      <c r="BD33" s="73">
        <v>197.83983652610891</v>
      </c>
      <c r="BE33" s="73">
        <v>163.5904862519815</v>
      </c>
      <c r="BF33" s="73">
        <v>167.55476597757024</v>
      </c>
      <c r="BG33" s="1834">
        <v>148.2596864722301</v>
      </c>
      <c r="BH33" s="1865"/>
      <c r="BI33" s="75"/>
    </row>
    <row r="34" spans="20:61" ht="15" customHeight="1">
      <c r="T34" s="47"/>
      <c r="U34" s="76"/>
      <c r="V34" s="1753" t="s">
        <v>623</v>
      </c>
      <c r="X34" s="47"/>
      <c r="Y34" s="76"/>
      <c r="Z34" s="1753" t="s">
        <v>360</v>
      </c>
      <c r="AA34" s="1803">
        <v>3025.3148726737413</v>
      </c>
      <c r="AB34" s="77">
        <v>2876.4788321440037</v>
      </c>
      <c r="AC34" s="77">
        <v>2608.8201983053082</v>
      </c>
      <c r="AD34" s="77">
        <v>2467.0780905654915</v>
      </c>
      <c r="AE34" s="77">
        <v>2495.5809780789796</v>
      </c>
      <c r="AF34" s="77">
        <v>2467.9649338487307</v>
      </c>
      <c r="AG34" s="77">
        <v>2412.6998044601655</v>
      </c>
      <c r="AH34" s="77">
        <v>2308.86031190723</v>
      </c>
      <c r="AI34" s="77">
        <v>2205.887577887816</v>
      </c>
      <c r="AJ34" s="77">
        <v>2212.7148237799938</v>
      </c>
      <c r="AK34" s="77">
        <v>2268.7789003098792</v>
      </c>
      <c r="AL34" s="77">
        <v>2309.4653296479942</v>
      </c>
      <c r="AM34" s="77">
        <v>1983.9125576023625</v>
      </c>
      <c r="AN34" s="77">
        <v>1818.1207786276111</v>
      </c>
      <c r="AO34" s="77">
        <v>1810.4067511528565</v>
      </c>
      <c r="AP34" s="77">
        <v>1942.187473654189</v>
      </c>
      <c r="AQ34" s="77">
        <v>2058.2269448732345</v>
      </c>
      <c r="AR34" s="77">
        <v>2207.7055163835989</v>
      </c>
      <c r="AS34" s="77">
        <v>2000.1913691380626</v>
      </c>
      <c r="AT34" s="77">
        <v>1813.4399798515126</v>
      </c>
      <c r="AU34" s="77">
        <v>1882.0154659321704</v>
      </c>
      <c r="AV34" s="77">
        <v>1916.6469125924464</v>
      </c>
      <c r="AW34" s="77">
        <v>2091.2705592781335</v>
      </c>
      <c r="AX34" s="77">
        <v>2146.3124204941573</v>
      </c>
      <c r="AY34" s="77">
        <v>2099.3798052428242</v>
      </c>
      <c r="AZ34" s="77">
        <v>1901.845796958469</v>
      </c>
      <c r="BA34" s="77">
        <v>1741.4891424474445</v>
      </c>
      <c r="BB34" s="77">
        <v>1715.0912644744483</v>
      </c>
      <c r="BC34" s="77">
        <v>1549.7971346872716</v>
      </c>
      <c r="BD34" s="77">
        <v>1506.1694262367337</v>
      </c>
      <c r="BE34" s="77">
        <v>1544.6901915667684</v>
      </c>
      <c r="BF34" s="77">
        <v>1629.7065209726234</v>
      </c>
      <c r="BG34" s="1835">
        <v>1726.8372267384339</v>
      </c>
      <c r="BH34" s="1866"/>
      <c r="BI34" s="78"/>
    </row>
    <row r="35" spans="20:61" ht="15" customHeight="1">
      <c r="T35" s="47"/>
      <c r="U35" s="79" t="s">
        <v>432</v>
      </c>
      <c r="V35" s="1754"/>
      <c r="X35" s="47"/>
      <c r="Y35" s="79" t="s">
        <v>437</v>
      </c>
      <c r="Z35" s="1754"/>
      <c r="AA35" s="1804">
        <f>SUM(AA36:AA37)</f>
        <v>6110.1287632459471</v>
      </c>
      <c r="AB35" s="80">
        <f t="shared" ref="AB35:AZ35" si="15">SUM(AB36:AB37)</f>
        <v>6112.4235957115616</v>
      </c>
      <c r="AC35" s="80">
        <f t="shared" si="15"/>
        <v>5920.0489766633864</v>
      </c>
      <c r="AD35" s="80">
        <f t="shared" si="15"/>
        <v>5492.0590179789406</v>
      </c>
      <c r="AE35" s="80">
        <f t="shared" si="15"/>
        <v>5912.1973001389179</v>
      </c>
      <c r="AF35" s="80">
        <f t="shared" si="15"/>
        <v>6089.5652915714236</v>
      </c>
      <c r="AG35" s="80">
        <f t="shared" si="15"/>
        <v>6099.2036369567932</v>
      </c>
      <c r="AH35" s="80">
        <f t="shared" si="15"/>
        <v>6209.9630784856045</v>
      </c>
      <c r="AI35" s="80">
        <f t="shared" si="15"/>
        <v>5610.9291802902389</v>
      </c>
      <c r="AJ35" s="80">
        <f t="shared" si="15"/>
        <v>6171.3900929821166</v>
      </c>
      <c r="AK35" s="80">
        <f t="shared" si="15"/>
        <v>6025.7379581936566</v>
      </c>
      <c r="AL35" s="80">
        <f t="shared" si="15"/>
        <v>5624.9799564628793</v>
      </c>
      <c r="AM35" s="80">
        <f t="shared" si="15"/>
        <v>5608.1291318689182</v>
      </c>
      <c r="AN35" s="80">
        <f t="shared" si="15"/>
        <v>5475.2787403128787</v>
      </c>
      <c r="AO35" s="80">
        <f t="shared" si="15"/>
        <v>5559.5027663512165</v>
      </c>
      <c r="AP35" s="80">
        <f t="shared" si="15"/>
        <v>5204.8990762786725</v>
      </c>
      <c r="AQ35" s="80">
        <f t="shared" si="15"/>
        <v>5287.1408435678395</v>
      </c>
      <c r="AR35" s="80">
        <f t="shared" si="15"/>
        <v>5371.5888286292729</v>
      </c>
      <c r="AS35" s="80">
        <f t="shared" si="15"/>
        <v>4502.9019510467988</v>
      </c>
      <c r="AT35" s="80">
        <f t="shared" si="15"/>
        <v>4365.5620350085583</v>
      </c>
      <c r="AU35" s="80">
        <f t="shared" si="15"/>
        <v>4855.8037405353971</v>
      </c>
      <c r="AV35" s="80">
        <f t="shared" si="15"/>
        <v>4537.6221345685035</v>
      </c>
      <c r="AW35" s="80">
        <f t="shared" si="15"/>
        <v>4118.0111379249984</v>
      </c>
      <c r="AX35" s="80">
        <f t="shared" si="15"/>
        <v>4223.9987730522698</v>
      </c>
      <c r="AY35" s="80">
        <f t="shared" si="15"/>
        <v>4139.4042807930182</v>
      </c>
      <c r="AZ35" s="80">
        <f t="shared" si="15"/>
        <v>4011.7585579969254</v>
      </c>
      <c r="BA35" s="80">
        <f t="shared" ref="BA35:BF35" si="16">SUM(BA36:BA37)</f>
        <v>3664.9034485541897</v>
      </c>
      <c r="BB35" s="80">
        <f t="shared" si="16"/>
        <v>3858.9039300310951</v>
      </c>
      <c r="BC35" s="80">
        <f t="shared" si="16"/>
        <v>3609.5389025527247</v>
      </c>
      <c r="BD35" s="80">
        <f t="shared" si="16"/>
        <v>3751.734985889565</v>
      </c>
      <c r="BE35" s="80">
        <f t="shared" si="16"/>
        <v>3092.9508993959153</v>
      </c>
      <c r="BF35" s="80">
        <f t="shared" si="16"/>
        <v>3809.3801858990892</v>
      </c>
      <c r="BG35" s="1836">
        <f t="shared" ref="BG35" si="17">SUM(BG36:BG37)</f>
        <v>3458.0872213128605</v>
      </c>
      <c r="BH35" s="1863"/>
      <c r="BI35" s="71"/>
    </row>
    <row r="36" spans="20:61" ht="15" customHeight="1">
      <c r="T36" s="47"/>
      <c r="U36" s="72"/>
      <c r="V36" s="1751" t="s">
        <v>624</v>
      </c>
      <c r="X36" s="47"/>
      <c r="Y36" s="72"/>
      <c r="Z36" s="1751" t="s">
        <v>977</v>
      </c>
      <c r="AA36" s="1802">
        <v>2448.5178614960764</v>
      </c>
      <c r="AB36" s="73">
        <v>2424.8920146618211</v>
      </c>
      <c r="AC36" s="73">
        <v>2443.5383561070171</v>
      </c>
      <c r="AD36" s="73">
        <v>2281.5261202570259</v>
      </c>
      <c r="AE36" s="73">
        <v>2478.6922010047424</v>
      </c>
      <c r="AF36" s="73">
        <v>2474.5803061808574</v>
      </c>
      <c r="AG36" s="73">
        <v>2443.7023619509987</v>
      </c>
      <c r="AH36" s="73">
        <v>2456.0658159268651</v>
      </c>
      <c r="AI36" s="73">
        <v>2113.9613694960235</v>
      </c>
      <c r="AJ36" s="73">
        <v>2452.1725150013735</v>
      </c>
      <c r="AK36" s="73">
        <v>2315.1604449603219</v>
      </c>
      <c r="AL36" s="73">
        <v>2172.0875778619734</v>
      </c>
      <c r="AM36" s="73">
        <v>2021.9026358301883</v>
      </c>
      <c r="AN36" s="73">
        <v>1804.8529241451274</v>
      </c>
      <c r="AO36" s="73">
        <v>1816.8218628875072</v>
      </c>
      <c r="AP36" s="73">
        <v>1500.9217938970555</v>
      </c>
      <c r="AQ36" s="73">
        <v>1522.7577095499296</v>
      </c>
      <c r="AR36" s="73">
        <v>1570.9164529631832</v>
      </c>
      <c r="AS36" s="73">
        <v>1327.3892165548605</v>
      </c>
      <c r="AT36" s="73">
        <v>1318.6705587355777</v>
      </c>
      <c r="AU36" s="73">
        <v>1465.3778860309596</v>
      </c>
      <c r="AV36" s="73">
        <v>1317.7725960618686</v>
      </c>
      <c r="AW36" s="73">
        <v>1214.5359964618558</v>
      </c>
      <c r="AX36" s="73">
        <v>1269.0426392876975</v>
      </c>
      <c r="AY36" s="73">
        <v>1260.5706292450777</v>
      </c>
      <c r="AZ36" s="73">
        <v>1297.8926401231622</v>
      </c>
      <c r="BA36" s="73">
        <v>959.41190590497672</v>
      </c>
      <c r="BB36" s="73">
        <v>1019.3417082535009</v>
      </c>
      <c r="BC36" s="73">
        <v>777.77680152232574</v>
      </c>
      <c r="BD36" s="73">
        <v>1021.1241933191551</v>
      </c>
      <c r="BE36" s="73">
        <v>752.85748024529619</v>
      </c>
      <c r="BF36" s="73">
        <v>1106.3632095144847</v>
      </c>
      <c r="BG36" s="1834">
        <v>909.44155328927332</v>
      </c>
      <c r="BH36" s="1864"/>
      <c r="BI36" s="74"/>
    </row>
    <row r="37" spans="20:61" ht="15" customHeight="1">
      <c r="T37" s="81"/>
      <c r="U37" s="76"/>
      <c r="V37" s="1753" t="s">
        <v>897</v>
      </c>
      <c r="X37" s="81"/>
      <c r="Y37" s="76"/>
      <c r="Z37" s="1753" t="s">
        <v>847</v>
      </c>
      <c r="AA37" s="1803">
        <v>3661.6109017498707</v>
      </c>
      <c r="AB37" s="77">
        <v>3687.5315810497405</v>
      </c>
      <c r="AC37" s="77">
        <v>3476.5106205563693</v>
      </c>
      <c r="AD37" s="77">
        <v>3210.5328977219147</v>
      </c>
      <c r="AE37" s="77">
        <v>3433.5050991341755</v>
      </c>
      <c r="AF37" s="77">
        <v>3614.9849853905662</v>
      </c>
      <c r="AG37" s="77">
        <v>3655.5012750057945</v>
      </c>
      <c r="AH37" s="77">
        <v>3753.8972625587394</v>
      </c>
      <c r="AI37" s="77">
        <v>3496.9678107942154</v>
      </c>
      <c r="AJ37" s="77">
        <v>3719.217577980743</v>
      </c>
      <c r="AK37" s="77">
        <v>3710.5775132333347</v>
      </c>
      <c r="AL37" s="77">
        <v>3452.8923786009059</v>
      </c>
      <c r="AM37" s="77">
        <v>3586.2264960387301</v>
      </c>
      <c r="AN37" s="77">
        <v>3670.4258161677512</v>
      </c>
      <c r="AO37" s="77">
        <v>3742.680903463709</v>
      </c>
      <c r="AP37" s="77">
        <v>3703.977282381617</v>
      </c>
      <c r="AQ37" s="77">
        <v>3764.3831340179099</v>
      </c>
      <c r="AR37" s="77">
        <v>3800.6723756660895</v>
      </c>
      <c r="AS37" s="77">
        <v>3175.5127344919383</v>
      </c>
      <c r="AT37" s="77">
        <v>3046.8914762729805</v>
      </c>
      <c r="AU37" s="77">
        <v>3390.4258545044377</v>
      </c>
      <c r="AV37" s="77">
        <v>3219.8495385066349</v>
      </c>
      <c r="AW37" s="77">
        <v>2903.4751414631428</v>
      </c>
      <c r="AX37" s="77">
        <v>2954.9561337645723</v>
      </c>
      <c r="AY37" s="77">
        <v>2878.8336515479405</v>
      </c>
      <c r="AZ37" s="77">
        <v>2713.8659178737635</v>
      </c>
      <c r="BA37" s="77">
        <v>2705.491542649213</v>
      </c>
      <c r="BB37" s="77">
        <v>2839.5622217775945</v>
      </c>
      <c r="BC37" s="77">
        <v>2831.7621010303992</v>
      </c>
      <c r="BD37" s="77">
        <v>2730.61079257041</v>
      </c>
      <c r="BE37" s="77">
        <v>2340.093419150619</v>
      </c>
      <c r="BF37" s="77">
        <v>2703.0169763846043</v>
      </c>
      <c r="BG37" s="1835">
        <v>2548.6456680235869</v>
      </c>
      <c r="BH37" s="1866"/>
      <c r="BI37" s="78"/>
    </row>
    <row r="38" spans="20:61" ht="15" customHeight="1">
      <c r="T38" s="81"/>
      <c r="U38" s="82" t="s">
        <v>916</v>
      </c>
      <c r="V38" s="1747"/>
      <c r="X38" s="81"/>
      <c r="Y38" s="82" t="s">
        <v>522</v>
      </c>
      <c r="Z38" s="1747"/>
      <c r="AA38" s="924">
        <v>7291.6150985304193</v>
      </c>
      <c r="AB38" s="58">
        <v>7145.9571277713421</v>
      </c>
      <c r="AC38" s="58">
        <v>6856.7104455657809</v>
      </c>
      <c r="AD38" s="58">
        <v>6721.2152127579093</v>
      </c>
      <c r="AE38" s="58">
        <v>6734.3807786019261</v>
      </c>
      <c r="AF38" s="58">
        <v>6934.5284869924399</v>
      </c>
      <c r="AG38" s="58">
        <v>6961.400280759779</v>
      </c>
      <c r="AH38" s="58">
        <v>6932.7209888523757</v>
      </c>
      <c r="AI38" s="58">
        <v>6645.3598779964195</v>
      </c>
      <c r="AJ38" s="58">
        <v>6578.8495921561944</v>
      </c>
      <c r="AK38" s="58">
        <v>6868.4684534997932</v>
      </c>
      <c r="AL38" s="58">
        <v>6905.139709002864</v>
      </c>
      <c r="AM38" s="58">
        <v>6769.2967655909169</v>
      </c>
      <c r="AN38" s="58">
        <v>6540.9498695917619</v>
      </c>
      <c r="AO38" s="58">
        <v>6647.7143368855432</v>
      </c>
      <c r="AP38" s="58">
        <v>6679.4328303542388</v>
      </c>
      <c r="AQ38" s="58">
        <v>6737.6532233571206</v>
      </c>
      <c r="AR38" s="58">
        <v>6841.899202177673</v>
      </c>
      <c r="AS38" s="58">
        <v>6418.3708618020182</v>
      </c>
      <c r="AT38" s="58">
        <v>5759.5236281309817</v>
      </c>
      <c r="AU38" s="58">
        <v>6362.9360900816855</v>
      </c>
      <c r="AV38" s="58">
        <v>6167.4795134647666</v>
      </c>
      <c r="AW38" s="58">
        <v>6262.8167049810636</v>
      </c>
      <c r="AX38" s="58">
        <v>6391.1833372495512</v>
      </c>
      <c r="AY38" s="58">
        <v>6304.6692433123908</v>
      </c>
      <c r="AZ38" s="58">
        <v>6098.0405008798316</v>
      </c>
      <c r="BA38" s="58">
        <v>6031.5374588220147</v>
      </c>
      <c r="BB38" s="58">
        <v>5942.9613112772049</v>
      </c>
      <c r="BC38" s="58">
        <v>5815.0618721336759</v>
      </c>
      <c r="BD38" s="58">
        <v>5493.4584735628223</v>
      </c>
      <c r="BE38" s="58">
        <v>5056.0599394229212</v>
      </c>
      <c r="BF38" s="58">
        <v>5426.9013243425243</v>
      </c>
      <c r="BG38" s="1828">
        <v>5208.3498701094095</v>
      </c>
      <c r="BH38" s="1863"/>
      <c r="BI38" s="71"/>
    </row>
    <row r="39" spans="20:61" ht="15" customHeight="1">
      <c r="T39" s="81"/>
      <c r="U39" s="82" t="s">
        <v>460</v>
      </c>
      <c r="V39" s="1747"/>
      <c r="X39" s="81"/>
      <c r="Y39" s="82" t="s">
        <v>469</v>
      </c>
      <c r="Z39" s="1747"/>
      <c r="AA39" s="924">
        <v>2207.2561940441742</v>
      </c>
      <c r="AB39" s="58">
        <v>2306.3446658036246</v>
      </c>
      <c r="AC39" s="58">
        <v>2284.6200794304968</v>
      </c>
      <c r="AD39" s="58">
        <v>2266.1512610459313</v>
      </c>
      <c r="AE39" s="58">
        <v>2506.2782279801381</v>
      </c>
      <c r="AF39" s="58">
        <v>2550.5091828631639</v>
      </c>
      <c r="AG39" s="58">
        <v>2721.1879090090915</v>
      </c>
      <c r="AH39" s="58">
        <v>2818.036975014561</v>
      </c>
      <c r="AI39" s="58">
        <v>2650.8416480474998</v>
      </c>
      <c r="AJ39" s="58">
        <v>2810.1792022129384</v>
      </c>
      <c r="AK39" s="58">
        <v>2840.7184563111482</v>
      </c>
      <c r="AL39" s="58">
        <v>2905.777553163738</v>
      </c>
      <c r="AM39" s="58">
        <v>3024.6755997562177</v>
      </c>
      <c r="AN39" s="58">
        <v>2951.0319907509911</v>
      </c>
      <c r="AO39" s="58">
        <v>3039.3519107317788</v>
      </c>
      <c r="AP39" s="58">
        <v>3031.0567440892873</v>
      </c>
      <c r="AQ39" s="58">
        <v>3246.389346742099</v>
      </c>
      <c r="AR39" s="58">
        <v>3207.3558984868077</v>
      </c>
      <c r="AS39" s="58">
        <v>2928.4653776227583</v>
      </c>
      <c r="AT39" s="58">
        <v>3015.6318380221392</v>
      </c>
      <c r="AU39" s="58">
        <v>2897.859042363923</v>
      </c>
      <c r="AV39" s="58">
        <v>2839.9345486134202</v>
      </c>
      <c r="AW39" s="58">
        <v>2678.5110607332244</v>
      </c>
      <c r="AX39" s="58">
        <v>2817.4480703073436</v>
      </c>
      <c r="AY39" s="58">
        <v>2656.6972175892129</v>
      </c>
      <c r="AZ39" s="58">
        <v>2608.2125178009092</v>
      </c>
      <c r="BA39" s="58">
        <v>2699.760683806101</v>
      </c>
      <c r="BB39" s="58">
        <v>2809.1071283625056</v>
      </c>
      <c r="BC39" s="58">
        <v>2874.8425987611818</v>
      </c>
      <c r="BD39" s="58">
        <v>2765.5333305659569</v>
      </c>
      <c r="BE39" s="58">
        <v>2520.6461414139685</v>
      </c>
      <c r="BF39" s="58">
        <v>2495.4361309488863</v>
      </c>
      <c r="BG39" s="1828">
        <v>2328.2477874793403</v>
      </c>
      <c r="BH39" s="1863"/>
      <c r="BI39" s="71"/>
    </row>
    <row r="40" spans="20:61" ht="15" customHeight="1" thickBot="1">
      <c r="T40" s="83"/>
      <c r="U40" s="84" t="s">
        <v>926</v>
      </c>
      <c r="V40" s="1755"/>
      <c r="X40" s="83"/>
      <c r="Y40" s="84" t="s">
        <v>920</v>
      </c>
      <c r="Z40" s="1755"/>
      <c r="AA40" s="1805">
        <v>873.52313589876997</v>
      </c>
      <c r="AB40" s="85">
        <v>883.63940752249346</v>
      </c>
      <c r="AC40" s="85">
        <v>914.07382435833756</v>
      </c>
      <c r="AD40" s="85">
        <v>902.61829224773157</v>
      </c>
      <c r="AE40" s="85">
        <v>939.06699516930814</v>
      </c>
      <c r="AF40" s="85">
        <v>954.23431270080505</v>
      </c>
      <c r="AG40" s="85">
        <v>986.61124535298813</v>
      </c>
      <c r="AH40" s="85">
        <v>970.84474796340817</v>
      </c>
      <c r="AI40" s="85">
        <v>936.69448362981711</v>
      </c>
      <c r="AJ40" s="85">
        <v>933.28019267172999</v>
      </c>
      <c r="AK40" s="85">
        <v>932.69342020371516</v>
      </c>
      <c r="AL40" s="85">
        <v>925.29040104911053</v>
      </c>
      <c r="AM40" s="85">
        <v>895.63334303410966</v>
      </c>
      <c r="AN40" s="85">
        <v>912.27073844348183</v>
      </c>
      <c r="AO40" s="85">
        <v>912.58244308400106</v>
      </c>
      <c r="AP40" s="85">
        <v>943.84270732019093</v>
      </c>
      <c r="AQ40" s="85">
        <v>942.75457924997545</v>
      </c>
      <c r="AR40" s="85">
        <v>951.5984613026252</v>
      </c>
      <c r="AS40" s="85">
        <v>931.30668862450102</v>
      </c>
      <c r="AT40" s="85">
        <v>859.57071437687341</v>
      </c>
      <c r="AU40" s="85">
        <v>880.2484972603902</v>
      </c>
      <c r="AV40" s="85">
        <v>865.70295799999985</v>
      </c>
      <c r="AW40" s="85">
        <v>869.20982915416562</v>
      </c>
      <c r="AX40" s="85">
        <v>903.91403600000001</v>
      </c>
      <c r="AY40" s="85">
        <v>898.41780182005152</v>
      </c>
      <c r="AZ40" s="85">
        <v>954.27414800000008</v>
      </c>
      <c r="BA40" s="85">
        <v>972.37438199999997</v>
      </c>
      <c r="BB40" s="85">
        <v>981.7557503290484</v>
      </c>
      <c r="BC40" s="85">
        <v>959.06166809267825</v>
      </c>
      <c r="BD40" s="85">
        <v>944.80531552828393</v>
      </c>
      <c r="BE40" s="85">
        <v>883.55652428022722</v>
      </c>
      <c r="BF40" s="85">
        <v>894.08168917694343</v>
      </c>
      <c r="BG40" s="1837">
        <v>885.02890416024638</v>
      </c>
      <c r="BH40" s="1867"/>
      <c r="BI40" s="86"/>
    </row>
    <row r="41" spans="20:61" ht="15" customHeight="1">
      <c r="T41" s="42" t="s">
        <v>169</v>
      </c>
      <c r="U41" s="68"/>
      <c r="V41" s="1750"/>
      <c r="X41" s="42" t="s">
        <v>306</v>
      </c>
      <c r="Y41" s="68"/>
      <c r="Z41" s="1750"/>
      <c r="AA41" s="1806">
        <f>SUM(AA42:AA43)</f>
        <v>732.01263237142848</v>
      </c>
      <c r="AB41" s="87">
        <f t="shared" ref="AB41:AZ41" si="18">SUM(AB42:AB43)</f>
        <v>669.24675483809528</v>
      </c>
      <c r="AC41" s="87">
        <f t="shared" si="18"/>
        <v>617.68904015238104</v>
      </c>
      <c r="AD41" s="87">
        <f t="shared" si="18"/>
        <v>649.39861873333325</v>
      </c>
      <c r="AE41" s="87">
        <f t="shared" si="18"/>
        <v>461.93021495238099</v>
      </c>
      <c r="AF41" s="87">
        <f t="shared" si="18"/>
        <v>473.19245233333345</v>
      </c>
      <c r="AG41" s="87">
        <f t="shared" si="18"/>
        <v>452.86890544761911</v>
      </c>
      <c r="AH41" s="87">
        <f t="shared" si="18"/>
        <v>466.20345032380953</v>
      </c>
      <c r="AI41" s="87">
        <f t="shared" si="18"/>
        <v>465.63080153333328</v>
      </c>
      <c r="AJ41" s="87">
        <f t="shared" si="18"/>
        <v>449.73589016190482</v>
      </c>
      <c r="AK41" s="87">
        <f t="shared" si="18"/>
        <v>500.67083900952377</v>
      </c>
      <c r="AL41" s="87">
        <f t="shared" si="18"/>
        <v>418.82785549523805</v>
      </c>
      <c r="AM41" s="87">
        <f t="shared" si="18"/>
        <v>439.84258287619048</v>
      </c>
      <c r="AN41" s="87">
        <f t="shared" si="18"/>
        <v>456.54704228571433</v>
      </c>
      <c r="AO41" s="87">
        <f t="shared" si="18"/>
        <v>429.73283707619044</v>
      </c>
      <c r="AP41" s="87">
        <f t="shared" si="18"/>
        <v>428.08294037142866</v>
      </c>
      <c r="AQ41" s="87">
        <f t="shared" si="18"/>
        <v>398.41545647619051</v>
      </c>
      <c r="AR41" s="87">
        <f t="shared" si="18"/>
        <v>522.67691258095238</v>
      </c>
      <c r="AS41" s="87">
        <f t="shared" si="18"/>
        <v>466.22188391428574</v>
      </c>
      <c r="AT41" s="87">
        <f t="shared" si="18"/>
        <v>416.73084545714289</v>
      </c>
      <c r="AU41" s="87">
        <f t="shared" si="18"/>
        <v>427.24741525714285</v>
      </c>
      <c r="AV41" s="87">
        <f t="shared" si="18"/>
        <v>434.79094319047624</v>
      </c>
      <c r="AW41" s="87">
        <f t="shared" si="18"/>
        <v>541.97401332380957</v>
      </c>
      <c r="AX41" s="87">
        <f t="shared" si="18"/>
        <v>594.0059417809523</v>
      </c>
      <c r="AY41" s="87">
        <f t="shared" si="18"/>
        <v>566.76543345714276</v>
      </c>
      <c r="AZ41" s="87">
        <f t="shared" si="18"/>
        <v>473.5399851809525</v>
      </c>
      <c r="BA41" s="87">
        <f t="shared" ref="BA41:BF41" si="19">SUM(BA42:BA43)</f>
        <v>461.20452504761903</v>
      </c>
      <c r="BB41" s="87">
        <f t="shared" si="19"/>
        <v>501.73216018095241</v>
      </c>
      <c r="BC41" s="87">
        <f t="shared" si="19"/>
        <v>450.14747684761903</v>
      </c>
      <c r="BD41" s="87">
        <f t="shared" si="19"/>
        <v>450.46701731428573</v>
      </c>
      <c r="BE41" s="87">
        <f t="shared" si="19"/>
        <v>440.74797098095235</v>
      </c>
      <c r="BF41" s="87">
        <f t="shared" si="19"/>
        <v>433.56879458095239</v>
      </c>
      <c r="BG41" s="1838">
        <f t="shared" ref="BG41" si="20">SUM(BG42:BG43)</f>
        <v>411.3059737809524</v>
      </c>
      <c r="BH41" s="1862"/>
      <c r="BI41" s="70"/>
    </row>
    <row r="42" spans="20:61" ht="15" customHeight="1">
      <c r="T42" s="81"/>
      <c r="U42" s="88" t="s">
        <v>461</v>
      </c>
      <c r="V42" s="1756"/>
      <c r="X42" s="81"/>
      <c r="Y42" s="88" t="s">
        <v>470</v>
      </c>
      <c r="Z42" s="1756"/>
      <c r="AA42" s="1807">
        <v>550.23920379999993</v>
      </c>
      <c r="AB42" s="89">
        <v>527.37032626666667</v>
      </c>
      <c r="AC42" s="89">
        <v>477.13732586666669</v>
      </c>
      <c r="AD42" s="89">
        <v>481.58261873333328</v>
      </c>
      <c r="AE42" s="89">
        <v>292.75650066666674</v>
      </c>
      <c r="AF42" s="89">
        <v>303.52845233333341</v>
      </c>
      <c r="AG42" s="89">
        <v>292.73561973333341</v>
      </c>
      <c r="AH42" s="89">
        <v>303.65330746666666</v>
      </c>
      <c r="AI42" s="89">
        <v>300.00380153333327</v>
      </c>
      <c r="AJ42" s="89">
        <v>293.56731873333337</v>
      </c>
      <c r="AK42" s="89">
        <v>332.90198186666657</v>
      </c>
      <c r="AL42" s="89">
        <v>247.34728406666662</v>
      </c>
      <c r="AM42" s="89">
        <v>269.91772573333333</v>
      </c>
      <c r="AN42" s="89">
        <v>246.39832800000002</v>
      </c>
      <c r="AO42" s="89">
        <v>236.30097993333328</v>
      </c>
      <c r="AP42" s="89">
        <v>231.29451180000001</v>
      </c>
      <c r="AQ42" s="89">
        <v>230.36059933333334</v>
      </c>
      <c r="AR42" s="89">
        <v>325.00062686666666</v>
      </c>
      <c r="AS42" s="89">
        <v>305.7365982</v>
      </c>
      <c r="AT42" s="89">
        <v>270.15270260000005</v>
      </c>
      <c r="AU42" s="89">
        <v>242.88427239999999</v>
      </c>
      <c r="AV42" s="89">
        <v>246.77580033333334</v>
      </c>
      <c r="AW42" s="89">
        <v>369.97487046666669</v>
      </c>
      <c r="AX42" s="89">
        <v>379.5766560666666</v>
      </c>
      <c r="AY42" s="89">
        <v>362.50329059999996</v>
      </c>
      <c r="AZ42" s="89">
        <v>258.74769946666675</v>
      </c>
      <c r="BA42" s="89">
        <v>253.01223933333333</v>
      </c>
      <c r="BB42" s="89">
        <v>293.53987446666667</v>
      </c>
      <c r="BC42" s="89">
        <v>241.95519113333336</v>
      </c>
      <c r="BD42" s="89">
        <v>242.2747316</v>
      </c>
      <c r="BE42" s="89">
        <v>232.55568526666661</v>
      </c>
      <c r="BF42" s="89">
        <v>225.37650886666665</v>
      </c>
      <c r="BG42" s="1839">
        <v>203.1136880666667</v>
      </c>
      <c r="BH42" s="1868"/>
      <c r="BI42" s="90"/>
    </row>
    <row r="43" spans="20:61" ht="15" customHeight="1" thickBot="1">
      <c r="T43" s="91"/>
      <c r="U43" s="92" t="s">
        <v>917</v>
      </c>
      <c r="V43" s="1757"/>
      <c r="X43" s="91"/>
      <c r="Y43" s="92" t="s">
        <v>471</v>
      </c>
      <c r="Z43" s="1757"/>
      <c r="AA43" s="1808">
        <v>181.77342857142855</v>
      </c>
      <c r="AB43" s="93">
        <v>141.87642857142856</v>
      </c>
      <c r="AC43" s="93">
        <v>140.5517142857143</v>
      </c>
      <c r="AD43" s="93">
        <v>167.816</v>
      </c>
      <c r="AE43" s="93">
        <v>169.17371428571428</v>
      </c>
      <c r="AF43" s="93">
        <v>169.66400000000002</v>
      </c>
      <c r="AG43" s="93">
        <v>160.13328571428571</v>
      </c>
      <c r="AH43" s="93">
        <v>162.55014285714287</v>
      </c>
      <c r="AI43" s="93">
        <v>165.62700000000001</v>
      </c>
      <c r="AJ43" s="93">
        <v>156.16857142857145</v>
      </c>
      <c r="AK43" s="94">
        <v>167.76885714285717</v>
      </c>
      <c r="AL43" s="94">
        <v>171.48057142857147</v>
      </c>
      <c r="AM43" s="94">
        <v>169.92485714285715</v>
      </c>
      <c r="AN43" s="94">
        <v>210.14871428571431</v>
      </c>
      <c r="AO43" s="94">
        <v>193.43185714285713</v>
      </c>
      <c r="AP43" s="94">
        <v>196.78842857142862</v>
      </c>
      <c r="AQ43" s="94">
        <v>168.05485714285717</v>
      </c>
      <c r="AR43" s="94">
        <v>197.67628571428571</v>
      </c>
      <c r="AS43" s="94">
        <v>160.48528571428571</v>
      </c>
      <c r="AT43" s="94">
        <v>146.57814285714286</v>
      </c>
      <c r="AU43" s="94">
        <v>184.36314285714286</v>
      </c>
      <c r="AV43" s="94">
        <v>188.01514285714288</v>
      </c>
      <c r="AW43" s="94">
        <v>171.99914285714289</v>
      </c>
      <c r="AX43" s="94">
        <v>214.42928571428573</v>
      </c>
      <c r="AY43" s="94">
        <v>204.26214285714286</v>
      </c>
      <c r="AZ43" s="94">
        <v>214.79228571428573</v>
      </c>
      <c r="BA43" s="94">
        <v>208.1922857142857</v>
      </c>
      <c r="BB43" s="94">
        <v>208.1922857142857</v>
      </c>
      <c r="BC43" s="94">
        <v>208.1922857142857</v>
      </c>
      <c r="BD43" s="94">
        <v>208.1922857142857</v>
      </c>
      <c r="BE43" s="94">
        <v>208.1922857142857</v>
      </c>
      <c r="BF43" s="94">
        <v>208.1922857142857</v>
      </c>
      <c r="BG43" s="1840">
        <v>208.1922857142857</v>
      </c>
      <c r="BH43" s="1869"/>
      <c r="BI43" s="95"/>
    </row>
    <row r="44" spans="20:61" ht="15" customHeight="1">
      <c r="T44" s="42" t="s">
        <v>625</v>
      </c>
      <c r="U44" s="43"/>
      <c r="V44" s="1743"/>
      <c r="X44" s="42" t="s">
        <v>361</v>
      </c>
      <c r="Y44" s="43"/>
      <c r="Z44" s="1743"/>
      <c r="AA44" s="1809">
        <f>SUM(AA45:AA52)</f>
        <v>-73695.502119168654</v>
      </c>
      <c r="AB44" s="1809">
        <f>SUM(AB45:AB52)</f>
        <v>-79242.684078742255</v>
      </c>
      <c r="AC44" s="1809">
        <f t="shared" ref="AC44:BE44" si="21">SUM(AC45:AC52)</f>
        <v>-83026.188617446795</v>
      </c>
      <c r="AD44" s="1809">
        <f t="shared" si="21"/>
        <v>-86254.005298553137</v>
      </c>
      <c r="AE44" s="1809">
        <f t="shared" si="21"/>
        <v>-86158.908319046095</v>
      </c>
      <c r="AF44" s="1809">
        <f t="shared" si="21"/>
        <v>-85874.79062541954</v>
      </c>
      <c r="AG44" s="1809">
        <f t="shared" si="21"/>
        <v>-87048.769602118598</v>
      </c>
      <c r="AH44" s="1809">
        <f t="shared" si="21"/>
        <v>-87853.640324563719</v>
      </c>
      <c r="AI44" s="1809">
        <f t="shared" si="21"/>
        <v>-87953.068778611268</v>
      </c>
      <c r="AJ44" s="1809">
        <f t="shared" si="21"/>
        <v>-87406.322859084161</v>
      </c>
      <c r="AK44" s="1809">
        <f t="shared" si="21"/>
        <v>-88468.648842323295</v>
      </c>
      <c r="AL44" s="1809">
        <f t="shared" si="21"/>
        <v>-89179.49516363196</v>
      </c>
      <c r="AM44" s="1809">
        <f t="shared" si="21"/>
        <v>-90817.882040428711</v>
      </c>
      <c r="AN44" s="1809">
        <f t="shared" si="21"/>
        <v>-100570.71867735429</v>
      </c>
      <c r="AO44" s="1809">
        <f t="shared" si="21"/>
        <v>-97212.65172581347</v>
      </c>
      <c r="AP44" s="1809">
        <f t="shared" si="21"/>
        <v>-91592.850660021839</v>
      </c>
      <c r="AQ44" s="1809">
        <f t="shared" si="21"/>
        <v>-86988.987851995014</v>
      </c>
      <c r="AR44" s="1809">
        <f t="shared" si="21"/>
        <v>-82294.525863339193</v>
      </c>
      <c r="AS44" s="1809">
        <f t="shared" si="21"/>
        <v>-77657.55127499222</v>
      </c>
      <c r="AT44" s="1809">
        <f t="shared" si="21"/>
        <v>-75048.192452842079</v>
      </c>
      <c r="AU44" s="1809">
        <f t="shared" si="21"/>
        <v>-79324.670665782454</v>
      </c>
      <c r="AV44" s="1809">
        <f t="shared" si="21"/>
        <v>-78273.947424743732</v>
      </c>
      <c r="AW44" s="1809">
        <f t="shared" si="21"/>
        <v>-81164.281561986019</v>
      </c>
      <c r="AX44" s="1809">
        <f t="shared" si="21"/>
        <v>-73894.87563345964</v>
      </c>
      <c r="AY44" s="1809">
        <f t="shared" si="21"/>
        <v>-70256.235980296056</v>
      </c>
      <c r="AZ44" s="1809">
        <f t="shared" si="21"/>
        <v>-64363.551241811118</v>
      </c>
      <c r="BA44" s="1809">
        <f t="shared" si="21"/>
        <v>-60500.938333903643</v>
      </c>
      <c r="BB44" s="1809">
        <f t="shared" si="21"/>
        <v>-64020.231530293611</v>
      </c>
      <c r="BC44" s="1809">
        <f t="shared" si="21"/>
        <v>-63313.971698402536</v>
      </c>
      <c r="BD44" s="1809">
        <f t="shared" si="21"/>
        <v>-57742.73479940703</v>
      </c>
      <c r="BE44" s="1809">
        <f t="shared" si="21"/>
        <v>-58785.394427618645</v>
      </c>
      <c r="BF44" s="1809">
        <f>SUM(BF45:BF52)</f>
        <v>-58761.916696198117</v>
      </c>
      <c r="BG44" s="1841">
        <f>SUM(BG45:BG52)</f>
        <v>-53660.157872763986</v>
      </c>
      <c r="BH44" s="1870"/>
      <c r="BI44" s="96"/>
    </row>
    <row r="45" spans="20:61" ht="15" customHeight="1">
      <c r="T45" s="47"/>
      <c r="U45" s="88" t="s">
        <v>462</v>
      </c>
      <c r="V45" s="1756"/>
      <c r="X45" s="47"/>
      <c r="Y45" s="88" t="s">
        <v>472</v>
      </c>
      <c r="Z45" s="1756"/>
      <c r="AA45" s="1810">
        <v>-94291.413494733366</v>
      </c>
      <c r="AB45" s="97">
        <v>-99410.542717097007</v>
      </c>
      <c r="AC45" s="97">
        <v>-99757.929694603852</v>
      </c>
      <c r="AD45" s="97">
        <v>-100105.82979607827</v>
      </c>
      <c r="AE45" s="97">
        <v>-100449.73475718954</v>
      </c>
      <c r="AF45" s="97">
        <v>-100794.16185596165</v>
      </c>
      <c r="AG45" s="97">
        <v>-101428.8047365517</v>
      </c>
      <c r="AH45" s="97">
        <v>-101269.07113210426</v>
      </c>
      <c r="AI45" s="97">
        <v>-101107.04065981416</v>
      </c>
      <c r="AJ45" s="97">
        <v>-100948.36497101752</v>
      </c>
      <c r="AK45" s="97">
        <v>-100787.07674893415</v>
      </c>
      <c r="AL45" s="97">
        <v>-100630.55267379375</v>
      </c>
      <c r="AM45" s="97">
        <v>-100465.96728264834</v>
      </c>
      <c r="AN45" s="97">
        <v>-108012.52013368586</v>
      </c>
      <c r="AO45" s="97">
        <v>-107497.99756387545</v>
      </c>
      <c r="AP45" s="97">
        <v>-101184.8929177165</v>
      </c>
      <c r="AQ45" s="97">
        <v>-94971.851397899518</v>
      </c>
      <c r="AR45" s="97">
        <v>-92822.185865925552</v>
      </c>
      <c r="AS45" s="97">
        <v>-93238.907237003732</v>
      </c>
      <c r="AT45" s="97">
        <v>-88930.073762694505</v>
      </c>
      <c r="AU45" s="97">
        <v>-89497.370325003576</v>
      </c>
      <c r="AV45" s="97">
        <v>-91462.076804891854</v>
      </c>
      <c r="AW45" s="97">
        <v>-91409.830590658821</v>
      </c>
      <c r="AX45" s="97">
        <v>-83603.82491975493</v>
      </c>
      <c r="AY45" s="97">
        <v>-80507.434337300758</v>
      </c>
      <c r="AZ45" s="97">
        <v>-73793.093619479943</v>
      </c>
      <c r="BA45" s="97">
        <v>-68998.671627343734</v>
      </c>
      <c r="BB45" s="97">
        <v>-70793.217997263448</v>
      </c>
      <c r="BC45" s="97">
        <v>-68982.740179067783</v>
      </c>
      <c r="BD45" s="97">
        <v>-64462.49033187719</v>
      </c>
      <c r="BE45" s="97">
        <v>-65851.238181912617</v>
      </c>
      <c r="BF45" s="97">
        <v>-63594.588333624728</v>
      </c>
      <c r="BG45" s="1842">
        <v>-59763.450292961985</v>
      </c>
      <c r="BH45" s="1871"/>
      <c r="BI45" s="98"/>
    </row>
    <row r="46" spans="20:61" ht="15" customHeight="1">
      <c r="T46" s="47"/>
      <c r="U46" s="99" t="s">
        <v>463</v>
      </c>
      <c r="V46" s="1752"/>
      <c r="X46" s="47"/>
      <c r="Y46" s="99" t="s">
        <v>473</v>
      </c>
      <c r="Z46" s="1752"/>
      <c r="AA46" s="1811">
        <v>8021.0886493881289</v>
      </c>
      <c r="AB46" s="100">
        <v>7444.3177741520449</v>
      </c>
      <c r="AC46" s="100">
        <v>3740.6765102587906</v>
      </c>
      <c r="AD46" s="100">
        <v>2395.675481510993</v>
      </c>
      <c r="AE46" s="100">
        <v>3162.2446613306324</v>
      </c>
      <c r="AF46" s="100">
        <v>3772.6561290870591</v>
      </c>
      <c r="AG46" s="100">
        <v>2979.2553559903822</v>
      </c>
      <c r="AH46" s="100">
        <v>3822.4218488865649</v>
      </c>
      <c r="AI46" s="100">
        <v>4977.2084468146149</v>
      </c>
      <c r="AJ46" s="100">
        <v>4880.6072792742179</v>
      </c>
      <c r="AK46" s="101">
        <v>3982.0841304365485</v>
      </c>
      <c r="AL46" s="101">
        <v>3515.6059846419967</v>
      </c>
      <c r="AM46" s="100">
        <v>2996.1615982547355</v>
      </c>
      <c r="AN46" s="100">
        <v>1428.7755873242813</v>
      </c>
      <c r="AO46" s="100">
        <v>4409.6060857653119</v>
      </c>
      <c r="AP46" s="100">
        <v>3907.8765268850511</v>
      </c>
      <c r="AQ46" s="100">
        <v>2660.0386135848366</v>
      </c>
      <c r="AR46" s="100">
        <v>6024.2666531141185</v>
      </c>
      <c r="AS46" s="100">
        <v>11348.302579707211</v>
      </c>
      <c r="AT46" s="100">
        <v>8642.4380840311387</v>
      </c>
      <c r="AU46" s="100">
        <v>5846.2570253365684</v>
      </c>
      <c r="AV46" s="100">
        <v>6840.2380726089223</v>
      </c>
      <c r="AW46" s="100">
        <v>6504.3757918891251</v>
      </c>
      <c r="AX46" s="100">
        <v>5464.1946506391487</v>
      </c>
      <c r="AY46" s="100">
        <v>6181.3372341805862</v>
      </c>
      <c r="AZ46" s="100">
        <v>5697.7581953870076</v>
      </c>
      <c r="BA46" s="100">
        <v>5442.0330263466903</v>
      </c>
      <c r="BB46" s="100">
        <v>4564.1087249680204</v>
      </c>
      <c r="BC46" s="100">
        <v>3800.69463531259</v>
      </c>
      <c r="BD46" s="100">
        <v>4311.1353915246982</v>
      </c>
      <c r="BE46" s="100">
        <v>4199.6178261891737</v>
      </c>
      <c r="BF46" s="100">
        <v>4024.8042239813649</v>
      </c>
      <c r="BG46" s="1843">
        <v>4818.6238196066197</v>
      </c>
      <c r="BH46" s="1872"/>
      <c r="BI46" s="102"/>
    </row>
    <row r="47" spans="20:61" ht="15" customHeight="1">
      <c r="T47" s="47"/>
      <c r="U47" s="99" t="s">
        <v>464</v>
      </c>
      <c r="V47" s="1752"/>
      <c r="X47" s="47"/>
      <c r="Y47" s="99" t="s">
        <v>474</v>
      </c>
      <c r="Z47" s="1752"/>
      <c r="AA47" s="1811">
        <v>963.68179766767889</v>
      </c>
      <c r="AB47" s="100">
        <v>388.27057170074659</v>
      </c>
      <c r="AC47" s="101">
        <v>-408.05426917468179</v>
      </c>
      <c r="AD47" s="100">
        <v>-1070.2449150563716</v>
      </c>
      <c r="AE47" s="101">
        <v>-711.872896492687</v>
      </c>
      <c r="AF47" s="100">
        <v>50.81870131221541</v>
      </c>
      <c r="AG47" s="100">
        <v>-624.47550022354858</v>
      </c>
      <c r="AH47" s="101">
        <v>-1087.2351784407131</v>
      </c>
      <c r="AI47" s="101">
        <v>-1016.0911417602249</v>
      </c>
      <c r="AJ47" s="100">
        <v>-1327.2642402677077</v>
      </c>
      <c r="AK47" s="101">
        <v>-925.0605050666959</v>
      </c>
      <c r="AL47" s="100">
        <v>-855.69119054983094</v>
      </c>
      <c r="AM47" s="100">
        <v>-806.80345794173263</v>
      </c>
      <c r="AN47" s="100">
        <v>-1223.8288200036336</v>
      </c>
      <c r="AO47" s="100">
        <v>-631.56073464700046</v>
      </c>
      <c r="AP47" s="100">
        <v>-340.79673888723659</v>
      </c>
      <c r="AQ47" s="100">
        <v>-114.74417698690863</v>
      </c>
      <c r="AR47" s="100">
        <v>-457.26063420814171</v>
      </c>
      <c r="AS47" s="100">
        <v>-216.46239781491914</v>
      </c>
      <c r="AT47" s="100">
        <v>357.97820195528368</v>
      </c>
      <c r="AU47" s="101">
        <v>130.37667004852057</v>
      </c>
      <c r="AV47" s="100">
        <v>752.19156221586059</v>
      </c>
      <c r="AW47" s="101">
        <v>750.32768602075964</v>
      </c>
      <c r="AX47" s="101">
        <v>1068.7811011114131</v>
      </c>
      <c r="AY47" s="101">
        <v>1679.8073468852708</v>
      </c>
      <c r="AZ47" s="101">
        <v>1346.380778575548</v>
      </c>
      <c r="BA47" s="101">
        <v>1051.6001954492071</v>
      </c>
      <c r="BB47" s="100">
        <v>812.90824734093621</v>
      </c>
      <c r="BC47" s="100">
        <v>533.22964410880445</v>
      </c>
      <c r="BD47" s="100">
        <v>611.49553207454721</v>
      </c>
      <c r="BE47" s="100">
        <v>419.73179655472143</v>
      </c>
      <c r="BF47" s="100">
        <v>213.68184981216149</v>
      </c>
      <c r="BG47" s="1843">
        <v>414.58100618093653</v>
      </c>
      <c r="BH47" s="1872"/>
      <c r="BI47" s="102"/>
    </row>
    <row r="48" spans="20:61" ht="15" customHeight="1">
      <c r="T48" s="47"/>
      <c r="U48" s="99" t="s">
        <v>465</v>
      </c>
      <c r="V48" s="1752"/>
      <c r="X48" s="47"/>
      <c r="Y48" s="99" t="s">
        <v>475</v>
      </c>
      <c r="Z48" s="1752"/>
      <c r="AA48" s="1812">
        <v>-527.84061390935312</v>
      </c>
      <c r="AB48" s="101">
        <v>-516.98630900045339</v>
      </c>
      <c r="AC48" s="100">
        <v>-358.80064840549255</v>
      </c>
      <c r="AD48" s="100">
        <v>-423.34934320414425</v>
      </c>
      <c r="AE48" s="100">
        <v>-414.67248861034136</v>
      </c>
      <c r="AF48" s="100">
        <v>-215.60940645566365</v>
      </c>
      <c r="AG48" s="100">
        <v>10.163427074981712</v>
      </c>
      <c r="AH48" s="100">
        <v>-348.14919586035637</v>
      </c>
      <c r="AI48" s="100">
        <v>-66.048300804278028</v>
      </c>
      <c r="AJ48" s="100">
        <v>-54.640708212824165</v>
      </c>
      <c r="AK48" s="100">
        <v>-56.700248317101568</v>
      </c>
      <c r="AL48" s="100">
        <v>-105.0756908292027</v>
      </c>
      <c r="AM48" s="101">
        <v>-306.6425652754175</v>
      </c>
      <c r="AN48" s="101">
        <v>-333.99295617943227</v>
      </c>
      <c r="AO48" s="101">
        <v>-336.00890194541563</v>
      </c>
      <c r="AP48" s="101">
        <v>-357.82686532071801</v>
      </c>
      <c r="AQ48" s="101">
        <v>-356.45347316954121</v>
      </c>
      <c r="AR48" s="101">
        <v>-326.71834373581999</v>
      </c>
      <c r="AS48" s="101">
        <v>-325.05807391199374</v>
      </c>
      <c r="AT48" s="100">
        <v>-292.34513341481471</v>
      </c>
      <c r="AU48" s="100">
        <v>-290.79540689657938</v>
      </c>
      <c r="AV48" s="101">
        <v>-332.73125730973265</v>
      </c>
      <c r="AW48" s="101">
        <v>-331.42493343543686</v>
      </c>
      <c r="AX48" s="101">
        <v>-362.48027807495635</v>
      </c>
      <c r="AY48" s="101">
        <v>-360.94837066858656</v>
      </c>
      <c r="AZ48" s="101">
        <v>-312.1981861819624</v>
      </c>
      <c r="BA48" s="101">
        <v>-311.21428034906825</v>
      </c>
      <c r="BB48" s="101">
        <v>-350.78400966872294</v>
      </c>
      <c r="BC48" s="101">
        <v>-349.90140965725055</v>
      </c>
      <c r="BD48" s="101">
        <v>-347.67710958692697</v>
      </c>
      <c r="BE48" s="101">
        <v>-324.45912888344793</v>
      </c>
      <c r="BF48" s="101">
        <v>-338.2440711051409</v>
      </c>
      <c r="BG48" s="1844">
        <v>-339.09136389782509</v>
      </c>
      <c r="BH48" s="1872"/>
      <c r="BI48" s="102"/>
    </row>
    <row r="49" spans="20:61" ht="15" customHeight="1">
      <c r="T49" s="47"/>
      <c r="U49" s="99" t="s">
        <v>466</v>
      </c>
      <c r="V49" s="1752"/>
      <c r="X49" s="47"/>
      <c r="Y49" s="99" t="s">
        <v>476</v>
      </c>
      <c r="Z49" s="1752"/>
      <c r="AA49" s="1811">
        <v>10374.322073184414</v>
      </c>
      <c r="AB49" s="100">
        <v>10685.758201890312</v>
      </c>
      <c r="AC49" s="100">
        <v>10789.869808837311</v>
      </c>
      <c r="AD49" s="100">
        <v>9348.2892660412581</v>
      </c>
      <c r="AE49" s="100">
        <v>8385.4710797876269</v>
      </c>
      <c r="AF49" s="100">
        <v>8037.2546929889022</v>
      </c>
      <c r="AG49" s="100">
        <v>7397.5899565552863</v>
      </c>
      <c r="AH49" s="100">
        <v>7117.463797189781</v>
      </c>
      <c r="AI49" s="101">
        <v>6895.8438911505336</v>
      </c>
      <c r="AJ49" s="100">
        <v>6488.3363399480022</v>
      </c>
      <c r="AK49" s="100">
        <v>6071.1473394531349</v>
      </c>
      <c r="AL49" s="100">
        <v>5730.9722891064393</v>
      </c>
      <c r="AM49" s="100">
        <v>5115.0215507803587</v>
      </c>
      <c r="AN49" s="100">
        <v>4875.4680045368423</v>
      </c>
      <c r="AO49" s="100">
        <v>4706.0781622771992</v>
      </c>
      <c r="AP49" s="100">
        <v>4796.9652519815318</v>
      </c>
      <c r="AQ49" s="100">
        <v>4550.6155437329726</v>
      </c>
      <c r="AR49" s="101">
        <v>4884.5374427048455</v>
      </c>
      <c r="AS49" s="100">
        <v>4640.8086858974966</v>
      </c>
      <c r="AT49" s="100">
        <v>4324.3785863020603</v>
      </c>
      <c r="AU49" s="100">
        <v>4085.1120233330585</v>
      </c>
      <c r="AV49" s="100">
        <v>3442.2618351086676</v>
      </c>
      <c r="AW49" s="100">
        <v>3118.8975825887692</v>
      </c>
      <c r="AX49" s="100">
        <v>3175.3348876944883</v>
      </c>
      <c r="AY49" s="100">
        <v>3054.6306790103722</v>
      </c>
      <c r="AZ49" s="101">
        <v>3176.8748809348795</v>
      </c>
      <c r="BA49" s="101">
        <v>3062.222404309156</v>
      </c>
      <c r="BB49" s="100">
        <v>2780.0637992218021</v>
      </c>
      <c r="BC49" s="100">
        <v>2810.9239731728794</v>
      </c>
      <c r="BD49" s="100">
        <v>3239.1441698321214</v>
      </c>
      <c r="BE49" s="100">
        <v>3299.8805191116003</v>
      </c>
      <c r="BF49" s="100">
        <v>2634.2807453453465</v>
      </c>
      <c r="BG49" s="1843">
        <v>2726.2982150461153</v>
      </c>
      <c r="BH49" s="1872"/>
      <c r="BI49" s="102"/>
    </row>
    <row r="50" spans="20:61" ht="15" customHeight="1">
      <c r="T50" s="47"/>
      <c r="U50" s="99" t="s">
        <v>467</v>
      </c>
      <c r="V50" s="1752"/>
      <c r="X50" s="47"/>
      <c r="Y50" s="99" t="s">
        <v>477</v>
      </c>
      <c r="Z50" s="1752"/>
      <c r="AA50" s="1811">
        <v>2279.1619990032145</v>
      </c>
      <c r="AB50" s="100">
        <v>2359.3765704146153</v>
      </c>
      <c r="AC50" s="100">
        <v>2143.3919733187176</v>
      </c>
      <c r="AD50" s="100">
        <v>2323.2280270510096</v>
      </c>
      <c r="AE50" s="100">
        <v>2184.4362850861189</v>
      </c>
      <c r="AF50" s="100">
        <v>2005.3180608807547</v>
      </c>
      <c r="AG50" s="100">
        <v>1907.9410660583524</v>
      </c>
      <c r="AH50" s="100">
        <v>2098.4289744621815</v>
      </c>
      <c r="AI50" s="100">
        <v>1850.0181618180941</v>
      </c>
      <c r="AJ50" s="100">
        <v>1892.6589015064815</v>
      </c>
      <c r="AK50" s="100">
        <v>1648.336446770335</v>
      </c>
      <c r="AL50" s="100">
        <v>1638.6946057468454</v>
      </c>
      <c r="AM50" s="100">
        <v>1567.4875635012588</v>
      </c>
      <c r="AN50" s="100">
        <v>1433.4892855521773</v>
      </c>
      <c r="AO50" s="100">
        <v>1425.3802759223481</v>
      </c>
      <c r="AP50" s="100">
        <v>1082.5037228868744</v>
      </c>
      <c r="AQ50" s="100">
        <v>995.94023920539462</v>
      </c>
      <c r="AR50" s="100">
        <v>1054.6711321489954</v>
      </c>
      <c r="AS50" s="100">
        <v>1003.2774789178252</v>
      </c>
      <c r="AT50" s="100">
        <v>920.86675445652486</v>
      </c>
      <c r="AU50" s="100">
        <v>880.52014641722747</v>
      </c>
      <c r="AV50" s="100">
        <v>930.36693800582259</v>
      </c>
      <c r="AW50" s="100">
        <v>787.92970767392205</v>
      </c>
      <c r="AX50" s="100">
        <v>716.23074423385106</v>
      </c>
      <c r="AY50" s="100">
        <v>701.12114417217595</v>
      </c>
      <c r="AZ50" s="100">
        <v>691.84160933606563</v>
      </c>
      <c r="BA50" s="100">
        <v>680.11192641482592</v>
      </c>
      <c r="BB50" s="100">
        <v>625.20837100676545</v>
      </c>
      <c r="BC50" s="100">
        <v>616.05841538905577</v>
      </c>
      <c r="BD50" s="100">
        <v>574.30610811002032</v>
      </c>
      <c r="BE50" s="100">
        <v>543.50597226958871</v>
      </c>
      <c r="BF50" s="100">
        <v>430.65171695914262</v>
      </c>
      <c r="BG50" s="1843">
        <v>400.90641983415389</v>
      </c>
      <c r="BH50" s="1872"/>
      <c r="BI50" s="102"/>
    </row>
    <row r="51" spans="20:61" ht="15" customHeight="1">
      <c r="T51" s="47"/>
      <c r="U51" s="1765" t="s">
        <v>468</v>
      </c>
      <c r="V51" s="1771"/>
      <c r="X51" s="47"/>
      <c r="Y51" s="1765" t="s">
        <v>478</v>
      </c>
      <c r="Z51" s="1821"/>
      <c r="AA51" s="1813">
        <v>-514.50252976937259</v>
      </c>
      <c r="AB51" s="1766">
        <v>-192.8781708025308</v>
      </c>
      <c r="AC51" s="1766">
        <v>824.65770232240686</v>
      </c>
      <c r="AD51" s="1766">
        <v>1278.2259811823915</v>
      </c>
      <c r="AE51" s="1766">
        <v>1685.2197970420798</v>
      </c>
      <c r="AF51" s="1766">
        <v>1268.9330527288287</v>
      </c>
      <c r="AG51" s="1766">
        <v>2709.5608289776578</v>
      </c>
      <c r="AH51" s="1766">
        <v>1812.5005613030942</v>
      </c>
      <c r="AI51" s="1766">
        <v>513.04082398412868</v>
      </c>
      <c r="AJ51" s="1766">
        <v>1662.3445396851914</v>
      </c>
      <c r="AK51" s="1766">
        <v>1598.6207433346349</v>
      </c>
      <c r="AL51" s="1766">
        <v>1526.5515120455382</v>
      </c>
      <c r="AM51" s="1766">
        <v>1082.860552900426</v>
      </c>
      <c r="AN51" s="1766">
        <v>1261.89035510132</v>
      </c>
      <c r="AO51" s="1766">
        <v>711.85095068954274</v>
      </c>
      <c r="AP51" s="1766">
        <v>503.3203601491598</v>
      </c>
      <c r="AQ51" s="1766">
        <v>247.46679953774634</v>
      </c>
      <c r="AR51" s="1766">
        <v>-651.83624743765381</v>
      </c>
      <c r="AS51" s="1766">
        <v>-869.51231078410899</v>
      </c>
      <c r="AT51" s="1766">
        <v>-71.435183477758244</v>
      </c>
      <c r="AU51" s="1767">
        <v>-478.77079901767684</v>
      </c>
      <c r="AV51" s="1766">
        <v>1555.8022295185849</v>
      </c>
      <c r="AW51" s="1767">
        <v>-584.55680606432497</v>
      </c>
      <c r="AX51" s="1766">
        <v>-353.11181930865575</v>
      </c>
      <c r="AY51" s="1766">
        <v>-1004.7496765751069</v>
      </c>
      <c r="AZ51" s="1766">
        <v>-1171.1149003827086</v>
      </c>
      <c r="BA51" s="1766">
        <v>-1427.0199787307233</v>
      </c>
      <c r="BB51" s="1766">
        <v>-1658.5186658989553</v>
      </c>
      <c r="BC51" s="1766">
        <v>-1742.236777660831</v>
      </c>
      <c r="BD51" s="1766">
        <v>-1668.6485594842995</v>
      </c>
      <c r="BE51" s="1766">
        <v>-1072.4332309476617</v>
      </c>
      <c r="BF51" s="1766">
        <v>-2132.5028275662803</v>
      </c>
      <c r="BG51" s="1845">
        <v>-1918.0197867320021</v>
      </c>
      <c r="BH51" s="1873"/>
      <c r="BI51" s="1768"/>
    </row>
    <row r="52" spans="20:61" ht="15" customHeight="1" thickBot="1">
      <c r="T52" s="91"/>
      <c r="U52" s="103" t="s">
        <v>1021</v>
      </c>
      <c r="V52" s="1758"/>
      <c r="X52" s="91"/>
      <c r="Y52" s="103" t="s">
        <v>1023</v>
      </c>
      <c r="Z52" s="1758"/>
      <c r="AA52" s="1814" t="s">
        <v>1052</v>
      </c>
      <c r="AB52" s="1770" t="s">
        <v>1052</v>
      </c>
      <c r="AC52" s="1770" t="s">
        <v>1052</v>
      </c>
      <c r="AD52" s="1770" t="s">
        <v>1052</v>
      </c>
      <c r="AE52" s="1770" t="s">
        <v>1052</v>
      </c>
      <c r="AF52" s="1770" t="s">
        <v>1052</v>
      </c>
      <c r="AG52" s="1770" t="s">
        <v>1052</v>
      </c>
      <c r="AH52" s="1770" t="s">
        <v>1052</v>
      </c>
      <c r="AI52" s="1770" t="s">
        <v>1052</v>
      </c>
      <c r="AJ52" s="1770" t="s">
        <v>1052</v>
      </c>
      <c r="AK52" s="1770" t="s">
        <v>1052</v>
      </c>
      <c r="AL52" s="1770" t="s">
        <v>1052</v>
      </c>
      <c r="AM52" s="1770" t="s">
        <v>1052</v>
      </c>
      <c r="AN52" s="1770" t="s">
        <v>1052</v>
      </c>
      <c r="AO52" s="1770" t="s">
        <v>1052</v>
      </c>
      <c r="AP52" s="1770" t="s">
        <v>1052</v>
      </c>
      <c r="AQ52" s="1770" t="s">
        <v>1052</v>
      </c>
      <c r="AR52" s="1770" t="s">
        <v>1052</v>
      </c>
      <c r="AS52" s="1770" t="s">
        <v>1052</v>
      </c>
      <c r="AT52" s="1770" t="s">
        <v>1052</v>
      </c>
      <c r="AU52" s="1770" t="s">
        <v>1052</v>
      </c>
      <c r="AV52" s="1770" t="s">
        <v>1052</v>
      </c>
      <c r="AW52" s="1770" t="s">
        <v>1052</v>
      </c>
      <c r="AX52" s="1770" t="s">
        <v>1052</v>
      </c>
      <c r="AY52" s="1770" t="s">
        <v>1052</v>
      </c>
      <c r="AZ52" s="1770" t="s">
        <v>1052</v>
      </c>
      <c r="BA52" s="1770" t="s">
        <v>1052</v>
      </c>
      <c r="BB52" s="1770" t="s">
        <v>1052</v>
      </c>
      <c r="BC52" s="1770" t="s">
        <v>1052</v>
      </c>
      <c r="BD52" s="1770" t="s">
        <v>1052</v>
      </c>
      <c r="BE52" s="1770" t="s">
        <v>1052</v>
      </c>
      <c r="BF52" s="1770" t="s">
        <v>1052</v>
      </c>
      <c r="BG52" s="1883">
        <v>-5.8898399999999995E-3</v>
      </c>
      <c r="BH52" s="1874"/>
      <c r="BI52" s="1769"/>
    </row>
    <row r="53" spans="20:61" ht="15" customHeight="1">
      <c r="T53" s="104" t="s">
        <v>392</v>
      </c>
      <c r="U53" s="105"/>
      <c r="V53" s="1759"/>
      <c r="X53" s="104" t="s">
        <v>307</v>
      </c>
      <c r="Y53" s="105"/>
      <c r="Z53" s="1759"/>
      <c r="AA53" s="1815">
        <f>SUM(AA54:AA55)</f>
        <v>13021.533195344296</v>
      </c>
      <c r="AB53" s="106">
        <f t="shared" ref="AB53:AZ53" si="22">SUM(AB54:AB55)</f>
        <v>13017.721008972901</v>
      </c>
      <c r="AC53" s="106">
        <f t="shared" si="22"/>
        <v>14074.508923851341</v>
      </c>
      <c r="AD53" s="106">
        <f t="shared" si="22"/>
        <v>13860.587774110318</v>
      </c>
      <c r="AE53" s="106">
        <f t="shared" si="22"/>
        <v>16413.846897001629</v>
      </c>
      <c r="AF53" s="106">
        <f t="shared" si="22"/>
        <v>16677.520277291904</v>
      </c>
      <c r="AG53" s="106">
        <f t="shared" si="22"/>
        <v>17045.285243137423</v>
      </c>
      <c r="AH53" s="106">
        <f t="shared" si="22"/>
        <v>17674.176071424834</v>
      </c>
      <c r="AI53" s="106">
        <f t="shared" si="22"/>
        <v>17648.854912540664</v>
      </c>
      <c r="AJ53" s="106">
        <f t="shared" si="22"/>
        <v>17422.420183703329</v>
      </c>
      <c r="AK53" s="106">
        <f t="shared" si="22"/>
        <v>17540.055843352176</v>
      </c>
      <c r="AL53" s="106">
        <f t="shared" si="22"/>
        <v>16300.056308182066</v>
      </c>
      <c r="AM53" s="106">
        <f t="shared" si="22"/>
        <v>15722.71716462724</v>
      </c>
      <c r="AN53" s="106">
        <f t="shared" si="22"/>
        <v>15680.726364673425</v>
      </c>
      <c r="AO53" s="106">
        <f t="shared" si="22"/>
        <v>15159.258546814852</v>
      </c>
      <c r="AP53" s="106">
        <f t="shared" si="22"/>
        <v>14715.415811137527</v>
      </c>
      <c r="AQ53" s="106">
        <f t="shared" si="22"/>
        <v>13950.179301010807</v>
      </c>
      <c r="AR53" s="106">
        <f t="shared" si="22"/>
        <v>14162.741281836727</v>
      </c>
      <c r="AS53" s="106">
        <f t="shared" si="22"/>
        <v>15201.418139619451</v>
      </c>
      <c r="AT53" s="106">
        <f t="shared" si="22"/>
        <v>12714.866841544852</v>
      </c>
      <c r="AU53" s="106">
        <f t="shared" si="22"/>
        <v>13033.105870712472</v>
      </c>
      <c r="AV53" s="106">
        <f t="shared" si="22"/>
        <v>12252.618635413768</v>
      </c>
      <c r="AW53" s="106">
        <f t="shared" si="22"/>
        <v>12844.372379206465</v>
      </c>
      <c r="AX53" s="106">
        <f t="shared" si="22"/>
        <v>12804.580793467159</v>
      </c>
      <c r="AY53" s="106">
        <f t="shared" si="22"/>
        <v>12336.360854614972</v>
      </c>
      <c r="AZ53" s="106">
        <f t="shared" si="22"/>
        <v>12290.896924625911</v>
      </c>
      <c r="BA53" s="106">
        <f t="shared" ref="BA53:BF53" si="23">SUM(BA54:BA55)</f>
        <v>11713.370066117037</v>
      </c>
      <c r="BB53" s="106">
        <f t="shared" si="23"/>
        <v>11463.225540201018</v>
      </c>
      <c r="BC53" s="106">
        <f t="shared" si="23"/>
        <v>12302.456207831272</v>
      </c>
      <c r="BD53" s="106">
        <f t="shared" si="23"/>
        <v>11943.273614987986</v>
      </c>
      <c r="BE53" s="106">
        <f t="shared" si="23"/>
        <v>11027.761157290048</v>
      </c>
      <c r="BF53" s="106">
        <f t="shared" si="23"/>
        <v>11508.57497057502</v>
      </c>
      <c r="BG53" s="1846">
        <f t="shared" ref="BG53" si="24">SUM(BG54:BG55)</f>
        <v>10880.214918157651</v>
      </c>
      <c r="BH53" s="1875" t="s">
        <v>626</v>
      </c>
      <c r="BI53" s="107" t="s">
        <v>373</v>
      </c>
    </row>
    <row r="54" spans="20:61">
      <c r="T54" s="81"/>
      <c r="U54" s="88" t="s">
        <v>479</v>
      </c>
      <c r="V54" s="1756"/>
      <c r="X54" s="81"/>
      <c r="Y54" s="2011" t="s">
        <v>441</v>
      </c>
      <c r="Z54" s="2012"/>
      <c r="AA54" s="1807">
        <v>12318.702925351379</v>
      </c>
      <c r="AB54" s="89">
        <v>12331.274808730599</v>
      </c>
      <c r="AC54" s="89">
        <v>13375.611278138173</v>
      </c>
      <c r="AD54" s="89">
        <v>13179.842297780478</v>
      </c>
      <c r="AE54" s="89">
        <v>15711.933403069759</v>
      </c>
      <c r="AF54" s="89">
        <v>16009.691542559258</v>
      </c>
      <c r="AG54" s="89">
        <v>16404.817393740297</v>
      </c>
      <c r="AH54" s="89">
        <v>17018.945499746162</v>
      </c>
      <c r="AI54" s="89">
        <v>17039.736188865427</v>
      </c>
      <c r="AJ54" s="89">
        <v>16769.845156652267</v>
      </c>
      <c r="AK54" s="89">
        <v>16884.141410693082</v>
      </c>
      <c r="AL54" s="89">
        <v>15669.526497158762</v>
      </c>
      <c r="AM54" s="89">
        <v>15145.670732317754</v>
      </c>
      <c r="AN54" s="89">
        <v>15164.199547351556</v>
      </c>
      <c r="AO54" s="89">
        <v>14652.559278399103</v>
      </c>
      <c r="AP54" s="89">
        <v>14208.601428947706</v>
      </c>
      <c r="AQ54" s="89">
        <v>13427.819429522175</v>
      </c>
      <c r="AR54" s="89">
        <v>13601.542919408699</v>
      </c>
      <c r="AS54" s="89">
        <v>14671.006464196224</v>
      </c>
      <c r="AT54" s="89">
        <v>12201.178953129949</v>
      </c>
      <c r="AU54" s="89">
        <v>12506.191779795836</v>
      </c>
      <c r="AV54" s="89">
        <v>11728.493280812056</v>
      </c>
      <c r="AW54" s="89">
        <v>12316.269169037621</v>
      </c>
      <c r="AX54" s="89">
        <v>12199.890461071229</v>
      </c>
      <c r="AY54" s="89">
        <v>11719.332607467481</v>
      </c>
      <c r="AZ54" s="89">
        <v>11665.965540222425</v>
      </c>
      <c r="BA54" s="89">
        <v>11094.53855559944</v>
      </c>
      <c r="BB54" s="89">
        <v>10826.603365950397</v>
      </c>
      <c r="BC54" s="89">
        <v>11629.081397093845</v>
      </c>
      <c r="BD54" s="89">
        <v>11360.796822537213</v>
      </c>
      <c r="BE54" s="89">
        <v>10430.576040842394</v>
      </c>
      <c r="BF54" s="89">
        <v>10829.47269069584</v>
      </c>
      <c r="BG54" s="1839">
        <v>10225.832358294379</v>
      </c>
      <c r="BH54" s="1868"/>
      <c r="BI54" s="90"/>
    </row>
    <row r="55" spans="20:61" ht="15" customHeight="1">
      <c r="T55" s="81"/>
      <c r="U55" s="108" t="s">
        <v>480</v>
      </c>
      <c r="V55" s="1760"/>
      <c r="X55" s="81"/>
      <c r="Y55" s="108" t="s">
        <v>1025</v>
      </c>
      <c r="Z55" s="1760"/>
      <c r="AA55" s="1816">
        <v>702.83026999291678</v>
      </c>
      <c r="AB55" s="109">
        <v>686.44620024230187</v>
      </c>
      <c r="AC55" s="109">
        <v>698.89764571316766</v>
      </c>
      <c r="AD55" s="109">
        <v>680.74547632983922</v>
      </c>
      <c r="AE55" s="109">
        <v>701.91349393186852</v>
      </c>
      <c r="AF55" s="109">
        <v>667.82873473264453</v>
      </c>
      <c r="AG55" s="109">
        <v>640.46784939712438</v>
      </c>
      <c r="AH55" s="109">
        <v>655.23057167867137</v>
      </c>
      <c r="AI55" s="109">
        <v>609.1187236752379</v>
      </c>
      <c r="AJ55" s="109">
        <v>652.57502705106276</v>
      </c>
      <c r="AK55" s="109">
        <v>655.91443265909516</v>
      </c>
      <c r="AL55" s="109">
        <v>630.52981102330273</v>
      </c>
      <c r="AM55" s="109">
        <v>577.04643230948568</v>
      </c>
      <c r="AN55" s="109">
        <v>516.5268173218675</v>
      </c>
      <c r="AO55" s="109">
        <v>506.69926841574829</v>
      </c>
      <c r="AP55" s="109">
        <v>506.81438218982044</v>
      </c>
      <c r="AQ55" s="109">
        <v>522.35987148863205</v>
      </c>
      <c r="AR55" s="109">
        <v>561.19836242802796</v>
      </c>
      <c r="AS55" s="109">
        <v>530.41167542322773</v>
      </c>
      <c r="AT55" s="109">
        <v>513.68788841490209</v>
      </c>
      <c r="AU55" s="109">
        <v>526.91409091663695</v>
      </c>
      <c r="AV55" s="109">
        <v>524.12535460171284</v>
      </c>
      <c r="AW55" s="109">
        <v>528.10321016884393</v>
      </c>
      <c r="AX55" s="109">
        <v>604.69033239592966</v>
      </c>
      <c r="AY55" s="109">
        <v>617.02824714749113</v>
      </c>
      <c r="AZ55" s="109">
        <v>624.93138440348548</v>
      </c>
      <c r="BA55" s="109">
        <v>618.83151051759683</v>
      </c>
      <c r="BB55" s="109">
        <v>636.62217425062067</v>
      </c>
      <c r="BC55" s="109">
        <v>673.37481073742629</v>
      </c>
      <c r="BD55" s="109">
        <v>582.47679245077279</v>
      </c>
      <c r="BE55" s="109">
        <v>597.18511644765408</v>
      </c>
      <c r="BF55" s="109">
        <v>679.10227987917926</v>
      </c>
      <c r="BG55" s="1847">
        <v>654.38255986327204</v>
      </c>
      <c r="BH55" s="1876"/>
      <c r="BI55" s="78"/>
    </row>
    <row r="56" spans="20:61" ht="15" customHeight="1" thickBot="1">
      <c r="T56" s="110" t="s">
        <v>627</v>
      </c>
      <c r="U56" s="111"/>
      <c r="V56" s="1761"/>
      <c r="X56" s="110" t="s">
        <v>628</v>
      </c>
      <c r="Y56" s="111"/>
      <c r="Z56" s="1761"/>
      <c r="AA56" s="1817">
        <v>5489.8922502729993</v>
      </c>
      <c r="AB56" s="112">
        <v>5311.1741081715281</v>
      </c>
      <c r="AC56" s="112">
        <v>5034.1656152937849</v>
      </c>
      <c r="AD56" s="112">
        <v>4800.9631151802378</v>
      </c>
      <c r="AE56" s="112">
        <v>4791.5602523297484</v>
      </c>
      <c r="AF56" s="112">
        <v>4693.1337667408479</v>
      </c>
      <c r="AG56" s="112">
        <v>4727.49049548325</v>
      </c>
      <c r="AH56" s="112">
        <v>4556.4372380867662</v>
      </c>
      <c r="AI56" s="112">
        <v>4176.2395839282326</v>
      </c>
      <c r="AJ56" s="112">
        <v>4170.7982319279035</v>
      </c>
      <c r="AK56" s="112">
        <v>4242.1253332828719</v>
      </c>
      <c r="AL56" s="112">
        <v>3803.568123932404</v>
      </c>
      <c r="AM56" s="112">
        <v>3562.1898054296485</v>
      </c>
      <c r="AN56" s="112">
        <v>3422.2575237096744</v>
      </c>
      <c r="AO56" s="112">
        <v>3346.1899645017111</v>
      </c>
      <c r="AP56" s="112">
        <v>3250.8140528443782</v>
      </c>
      <c r="AQ56" s="112">
        <v>3173.1195158461928</v>
      </c>
      <c r="AR56" s="112">
        <v>3022.0613257753516</v>
      </c>
      <c r="AS56" s="112">
        <v>2723.6904751124448</v>
      </c>
      <c r="AT56" s="112">
        <v>2513.5092259627982</v>
      </c>
      <c r="AU56" s="112">
        <v>2441.5327038959404</v>
      </c>
      <c r="AV56" s="112">
        <v>2354.1093653550797</v>
      </c>
      <c r="AW56" s="112">
        <v>2283.4515486974242</v>
      </c>
      <c r="AX56" s="112">
        <v>2289.0964441148244</v>
      </c>
      <c r="AY56" s="112">
        <v>2217.534663047813</v>
      </c>
      <c r="AZ56" s="112">
        <v>2194.4764272326456</v>
      </c>
      <c r="BA56" s="112">
        <v>2156.8119227383972</v>
      </c>
      <c r="BB56" s="112">
        <v>2121.4065441487392</v>
      </c>
      <c r="BC56" s="112">
        <v>2072.5195661051089</v>
      </c>
      <c r="BD56" s="112">
        <v>2015.3368598298975</v>
      </c>
      <c r="BE56" s="112">
        <v>1875.0967662866158</v>
      </c>
      <c r="BF56" s="112">
        <v>1843.8987003566929</v>
      </c>
      <c r="BG56" s="1848">
        <v>1820.6328571945373</v>
      </c>
      <c r="BH56" s="1877"/>
      <c r="BI56" s="113"/>
    </row>
    <row r="57" spans="20:61" ht="15" customHeight="1" thickTop="1">
      <c r="T57" s="114" t="s">
        <v>629</v>
      </c>
      <c r="U57" s="115"/>
      <c r="V57" s="1762"/>
      <c r="X57" s="114" t="s">
        <v>630</v>
      </c>
      <c r="Y57" s="116"/>
      <c r="Z57" s="1762"/>
      <c r="AA57" s="1818">
        <f t="shared" ref="AA57:BD57" si="25">SUM(AA6,AA28,AA29,AA41,AA53)</f>
        <v>1157373.6612948417</v>
      </c>
      <c r="AB57" s="117">
        <f t="shared" si="25"/>
        <v>1169070.5382829627</v>
      </c>
      <c r="AC57" s="117">
        <f t="shared" si="25"/>
        <v>1178852.0163191382</v>
      </c>
      <c r="AD57" s="117">
        <f t="shared" si="25"/>
        <v>1171862.3804400216</v>
      </c>
      <c r="AE57" s="117">
        <f t="shared" si="25"/>
        <v>1226887.1013408254</v>
      </c>
      <c r="AF57" s="117">
        <f t="shared" si="25"/>
        <v>1239225.9343446405</v>
      </c>
      <c r="AG57" s="117">
        <f t="shared" si="25"/>
        <v>1251737.6568749512</v>
      </c>
      <c r="AH57" s="117">
        <f t="shared" si="25"/>
        <v>1244449.3860267708</v>
      </c>
      <c r="AI57" s="117">
        <f t="shared" si="25"/>
        <v>1204602.5165230669</v>
      </c>
      <c r="AJ57" s="117">
        <f t="shared" si="25"/>
        <v>1241233.8256277232</v>
      </c>
      <c r="AK57" s="117">
        <f t="shared" si="25"/>
        <v>1263950.9604737496</v>
      </c>
      <c r="AL57" s="117">
        <f t="shared" si="25"/>
        <v>1249355.1085405855</v>
      </c>
      <c r="AM57" s="117">
        <f t="shared" si="25"/>
        <v>1278980.9878582866</v>
      </c>
      <c r="AN57" s="117">
        <f t="shared" si="25"/>
        <v>1287481.5493205127</v>
      </c>
      <c r="AO57" s="117">
        <f t="shared" si="25"/>
        <v>1282872.033838541</v>
      </c>
      <c r="AP57" s="117">
        <f t="shared" si="25"/>
        <v>1290333.4473998235</v>
      </c>
      <c r="AQ57" s="117">
        <f t="shared" si="25"/>
        <v>1267269.0063349127</v>
      </c>
      <c r="AR57" s="117">
        <f t="shared" si="25"/>
        <v>1302996.4320647877</v>
      </c>
      <c r="AS57" s="117">
        <f t="shared" si="25"/>
        <v>1232180.5729677649</v>
      </c>
      <c r="AT57" s="117">
        <f t="shared" si="25"/>
        <v>1163365.7495647243</v>
      </c>
      <c r="AU57" s="117">
        <f t="shared" si="25"/>
        <v>1214785.3784805574</v>
      </c>
      <c r="AV57" s="117">
        <f t="shared" si="25"/>
        <v>1264803.1606841437</v>
      </c>
      <c r="AW57" s="117">
        <f t="shared" si="25"/>
        <v>1305969.507675254</v>
      </c>
      <c r="AX57" s="117">
        <f t="shared" si="25"/>
        <v>1315319.8122312906</v>
      </c>
      <c r="AY57" s="117">
        <f t="shared" si="25"/>
        <v>1263765.9744515095</v>
      </c>
      <c r="AZ57" s="117">
        <f t="shared" si="25"/>
        <v>1223194.8238392819</v>
      </c>
      <c r="BA57" s="117">
        <f t="shared" si="25"/>
        <v>1203177.5492311178</v>
      </c>
      <c r="BB57" s="117">
        <f t="shared" si="25"/>
        <v>1187523.9079826421</v>
      </c>
      <c r="BC57" s="117">
        <f t="shared" si="25"/>
        <v>1142499.2917036791</v>
      </c>
      <c r="BD57" s="117">
        <f t="shared" si="25"/>
        <v>1105461.5833546896</v>
      </c>
      <c r="BE57" s="117">
        <f t="shared" ref="BE57:BF57" si="26">SUM(BE6,BE28,BE29,BE41,BE53)</f>
        <v>1040475.8641844644</v>
      </c>
      <c r="BF57" s="117">
        <f t="shared" si="26"/>
        <v>1061855.4950656199</v>
      </c>
      <c r="BG57" s="1849">
        <f>SUM(BG6,BG28,BG29,BG41,BG53)</f>
        <v>1034861.0742171708</v>
      </c>
      <c r="BH57" s="1878"/>
      <c r="BI57" s="118"/>
    </row>
    <row r="58" spans="20:61" ht="15" customHeight="1">
      <c r="T58" s="119" t="s">
        <v>631</v>
      </c>
      <c r="U58" s="120"/>
      <c r="V58" s="1763"/>
      <c r="X58" s="119" t="s">
        <v>632</v>
      </c>
      <c r="Y58" s="121"/>
      <c r="Z58" s="1763"/>
      <c r="AA58" s="1819">
        <f t="shared" ref="AA58:BD58" si="27">SUM(AA6,AA28,AA29,AA41,AA44,AA53)</f>
        <v>1083678.159175673</v>
      </c>
      <c r="AB58" s="122">
        <f t="shared" si="27"/>
        <v>1089827.8542042205</v>
      </c>
      <c r="AC58" s="122">
        <f t="shared" si="27"/>
        <v>1095825.8277016915</v>
      </c>
      <c r="AD58" s="122">
        <f t="shared" si="27"/>
        <v>1085608.3751414686</v>
      </c>
      <c r="AE58" s="122">
        <f t="shared" si="27"/>
        <v>1140728.1930217794</v>
      </c>
      <c r="AF58" s="122">
        <f t="shared" si="27"/>
        <v>1153351.143719221</v>
      </c>
      <c r="AG58" s="122">
        <f t="shared" si="27"/>
        <v>1164688.8872728327</v>
      </c>
      <c r="AH58" s="122">
        <f t="shared" si="27"/>
        <v>1156595.7457022071</v>
      </c>
      <c r="AI58" s="122">
        <f t="shared" si="27"/>
        <v>1116649.4477444557</v>
      </c>
      <c r="AJ58" s="122">
        <f t="shared" si="27"/>
        <v>1153827.502768639</v>
      </c>
      <c r="AK58" s="122">
        <f t="shared" si="27"/>
        <v>1175482.3116314262</v>
      </c>
      <c r="AL58" s="122">
        <f t="shared" si="27"/>
        <v>1160175.6133769536</v>
      </c>
      <c r="AM58" s="122">
        <f t="shared" si="27"/>
        <v>1188163.1058178579</v>
      </c>
      <c r="AN58" s="122">
        <f t="shared" si="27"/>
        <v>1186910.8306431584</v>
      </c>
      <c r="AO58" s="122">
        <f t="shared" si="27"/>
        <v>1185659.3821127275</v>
      </c>
      <c r="AP58" s="122">
        <f t="shared" si="27"/>
        <v>1198740.5967398016</v>
      </c>
      <c r="AQ58" s="122">
        <f t="shared" si="27"/>
        <v>1180280.0184829177</v>
      </c>
      <c r="AR58" s="122">
        <f t="shared" si="27"/>
        <v>1220701.9062014485</v>
      </c>
      <c r="AS58" s="122">
        <f t="shared" si="27"/>
        <v>1154523.0216927726</v>
      </c>
      <c r="AT58" s="122">
        <f t="shared" si="27"/>
        <v>1088317.5571118821</v>
      </c>
      <c r="AU58" s="122">
        <f t="shared" si="27"/>
        <v>1135460.7078147749</v>
      </c>
      <c r="AV58" s="122">
        <f t="shared" si="27"/>
        <v>1186529.2132593999</v>
      </c>
      <c r="AW58" s="122">
        <f t="shared" si="27"/>
        <v>1224805.2261132679</v>
      </c>
      <c r="AX58" s="122">
        <f t="shared" si="27"/>
        <v>1241424.9365978311</v>
      </c>
      <c r="AY58" s="122">
        <f t="shared" si="27"/>
        <v>1193509.7384712135</v>
      </c>
      <c r="AZ58" s="122">
        <f t="shared" si="27"/>
        <v>1158831.2725974708</v>
      </c>
      <c r="BA58" s="122">
        <f t="shared" si="27"/>
        <v>1142676.6108972142</v>
      </c>
      <c r="BB58" s="122">
        <f t="shared" si="27"/>
        <v>1123503.6764523485</v>
      </c>
      <c r="BC58" s="122">
        <f t="shared" si="27"/>
        <v>1079185.3200052767</v>
      </c>
      <c r="BD58" s="122">
        <f t="shared" si="27"/>
        <v>1047718.8485552826</v>
      </c>
      <c r="BE58" s="122">
        <f t="shared" ref="BE58:BF58" si="28">SUM(BE6,BE28,BE29,BE41,BE44,BE53)</f>
        <v>981690.46975684585</v>
      </c>
      <c r="BF58" s="122">
        <f t="shared" si="28"/>
        <v>1003093.5783694218</v>
      </c>
      <c r="BG58" s="1850">
        <f t="shared" ref="BG58" si="29">SUM(BG6,BG28,BG29,BG41,BG44,BG53)</f>
        <v>981200.9163444069</v>
      </c>
      <c r="BH58" s="1879"/>
      <c r="BI58" s="123"/>
    </row>
    <row r="59" spans="20:61" ht="15" customHeight="1">
      <c r="T59" s="119" t="s">
        <v>633</v>
      </c>
      <c r="U59" s="120"/>
      <c r="V59" s="1763"/>
      <c r="X59" s="119" t="s">
        <v>634</v>
      </c>
      <c r="Y59" s="121"/>
      <c r="Z59" s="1763"/>
      <c r="AA59" s="1819">
        <f>SUM(AA6,AA28,AA29,AA41,AA53,AA56)</f>
        <v>1162863.5535451146</v>
      </c>
      <c r="AB59" s="122">
        <f t="shared" ref="AB59:BD59" si="30">SUM(AB6,AB28,AB29,AB41,AB53,AB56)</f>
        <v>1174381.7123911344</v>
      </c>
      <c r="AC59" s="122">
        <f t="shared" si="30"/>
        <v>1183886.1819344321</v>
      </c>
      <c r="AD59" s="122">
        <f t="shared" si="30"/>
        <v>1176663.3435552018</v>
      </c>
      <c r="AE59" s="122">
        <f t="shared" si="30"/>
        <v>1231678.6615931552</v>
      </c>
      <c r="AF59" s="122">
        <f t="shared" si="30"/>
        <v>1243919.0681113813</v>
      </c>
      <c r="AG59" s="122">
        <f t="shared" si="30"/>
        <v>1256465.1473704344</v>
      </c>
      <c r="AH59" s="122">
        <f t="shared" si="30"/>
        <v>1249005.8232648575</v>
      </c>
      <c r="AI59" s="122">
        <f t="shared" si="30"/>
        <v>1208778.756106995</v>
      </c>
      <c r="AJ59" s="122">
        <f t="shared" si="30"/>
        <v>1245404.6238596512</v>
      </c>
      <c r="AK59" s="122">
        <f t="shared" si="30"/>
        <v>1268193.0858070324</v>
      </c>
      <c r="AL59" s="122">
        <f t="shared" si="30"/>
        <v>1253158.676664518</v>
      </c>
      <c r="AM59" s="122">
        <f t="shared" si="30"/>
        <v>1282543.1776637163</v>
      </c>
      <c r="AN59" s="122">
        <f t="shared" si="30"/>
        <v>1290903.8068442224</v>
      </c>
      <c r="AO59" s="122">
        <f t="shared" si="30"/>
        <v>1286218.2238030427</v>
      </c>
      <c r="AP59" s="122">
        <f t="shared" si="30"/>
        <v>1293584.2614526679</v>
      </c>
      <c r="AQ59" s="122">
        <f t="shared" si="30"/>
        <v>1270442.125850759</v>
      </c>
      <c r="AR59" s="122">
        <f t="shared" si="30"/>
        <v>1306018.4933905632</v>
      </c>
      <c r="AS59" s="122">
        <f t="shared" si="30"/>
        <v>1234904.2634428774</v>
      </c>
      <c r="AT59" s="122">
        <f t="shared" si="30"/>
        <v>1165879.258790687</v>
      </c>
      <c r="AU59" s="122">
        <f t="shared" si="30"/>
        <v>1217226.9111844534</v>
      </c>
      <c r="AV59" s="122">
        <f t="shared" si="30"/>
        <v>1267157.2700494986</v>
      </c>
      <c r="AW59" s="122">
        <f t="shared" si="30"/>
        <v>1308252.9592239514</v>
      </c>
      <c r="AX59" s="122">
        <f t="shared" si="30"/>
        <v>1317608.9086754054</v>
      </c>
      <c r="AY59" s="122">
        <f t="shared" si="30"/>
        <v>1265983.5091145574</v>
      </c>
      <c r="AZ59" s="122">
        <f t="shared" si="30"/>
        <v>1225389.3002665145</v>
      </c>
      <c r="BA59" s="122">
        <f t="shared" si="30"/>
        <v>1205334.3611538562</v>
      </c>
      <c r="BB59" s="122">
        <f t="shared" si="30"/>
        <v>1189645.3145267908</v>
      </c>
      <c r="BC59" s="122">
        <f t="shared" si="30"/>
        <v>1144571.8112697843</v>
      </c>
      <c r="BD59" s="122">
        <f t="shared" si="30"/>
        <v>1107476.9202145196</v>
      </c>
      <c r="BE59" s="122">
        <f t="shared" ref="BE59" si="31">SUM(BE6,BE28,BE29,BE41,BE53,BE56)</f>
        <v>1042350.9609507511</v>
      </c>
      <c r="BF59" s="122">
        <f>SUM(BF6,BF28,BF29,BF41,BF53,BF56)</f>
        <v>1063699.3937659767</v>
      </c>
      <c r="BG59" s="1850">
        <f>SUM(BG6,BG28,BG29,BG41,BG53,BG56)</f>
        <v>1036681.7070743653</v>
      </c>
      <c r="BH59" s="1879"/>
      <c r="BI59" s="123"/>
    </row>
    <row r="60" spans="20:61" ht="15" customHeight="1" thickBot="1">
      <c r="T60" s="124" t="s">
        <v>635</v>
      </c>
      <c r="U60" s="125"/>
      <c r="V60" s="1764"/>
      <c r="X60" s="124" t="s">
        <v>636</v>
      </c>
      <c r="Y60" s="126"/>
      <c r="Z60" s="1764"/>
      <c r="AA60" s="1820">
        <f t="shared" ref="AA60:BC60" si="32">SUM(AA6,AA28,AA29,AA41,AA44,AA53,AA56)</f>
        <v>1089168.0514259459</v>
      </c>
      <c r="AB60" s="127">
        <f t="shared" si="32"/>
        <v>1095139.0283123921</v>
      </c>
      <c r="AC60" s="127">
        <f t="shared" si="32"/>
        <v>1100859.9933169854</v>
      </c>
      <c r="AD60" s="127">
        <f t="shared" si="32"/>
        <v>1090409.3382566487</v>
      </c>
      <c r="AE60" s="127">
        <f t="shared" si="32"/>
        <v>1145519.7532741092</v>
      </c>
      <c r="AF60" s="127">
        <f t="shared" si="32"/>
        <v>1158044.2774859618</v>
      </c>
      <c r="AG60" s="127">
        <f t="shared" si="32"/>
        <v>1169416.3777683158</v>
      </c>
      <c r="AH60" s="127">
        <f t="shared" si="32"/>
        <v>1161152.1829402938</v>
      </c>
      <c r="AI60" s="127">
        <f t="shared" si="32"/>
        <v>1120825.6873283838</v>
      </c>
      <c r="AJ60" s="127">
        <f t="shared" si="32"/>
        <v>1157998.3010005669</v>
      </c>
      <c r="AK60" s="127">
        <f t="shared" si="32"/>
        <v>1179724.4369647091</v>
      </c>
      <c r="AL60" s="127">
        <f t="shared" si="32"/>
        <v>1163979.1815008861</v>
      </c>
      <c r="AM60" s="127">
        <f t="shared" si="32"/>
        <v>1191725.2956232876</v>
      </c>
      <c r="AN60" s="127">
        <f t="shared" si="32"/>
        <v>1190333.0881668681</v>
      </c>
      <c r="AO60" s="127">
        <f t="shared" si="32"/>
        <v>1189005.5720772292</v>
      </c>
      <c r="AP60" s="127">
        <f t="shared" si="32"/>
        <v>1201991.410792646</v>
      </c>
      <c r="AQ60" s="127">
        <f t="shared" si="32"/>
        <v>1183453.1379987639</v>
      </c>
      <c r="AR60" s="127">
        <f t="shared" si="32"/>
        <v>1223723.967527224</v>
      </c>
      <c r="AS60" s="127">
        <f t="shared" si="32"/>
        <v>1157246.7121678852</v>
      </c>
      <c r="AT60" s="127">
        <f t="shared" si="32"/>
        <v>1090831.0663378448</v>
      </c>
      <c r="AU60" s="127">
        <f t="shared" si="32"/>
        <v>1137902.240518671</v>
      </c>
      <c r="AV60" s="127">
        <f t="shared" si="32"/>
        <v>1188883.3226247549</v>
      </c>
      <c r="AW60" s="127">
        <f t="shared" si="32"/>
        <v>1227088.6776619654</v>
      </c>
      <c r="AX60" s="127">
        <f t="shared" si="32"/>
        <v>1243714.0330419459</v>
      </c>
      <c r="AY60" s="127">
        <f t="shared" si="32"/>
        <v>1195727.2731342614</v>
      </c>
      <c r="AZ60" s="127">
        <f t="shared" si="32"/>
        <v>1161025.7490247034</v>
      </c>
      <c r="BA60" s="127">
        <f t="shared" si="32"/>
        <v>1144833.4228199525</v>
      </c>
      <c r="BB60" s="127">
        <f t="shared" si="32"/>
        <v>1125625.0829964972</v>
      </c>
      <c r="BC60" s="127">
        <f t="shared" si="32"/>
        <v>1081257.8395713819</v>
      </c>
      <c r="BD60" s="127">
        <f>SUM(BD6,BD28,BD29,BD41,BD44,BD53,BD56)</f>
        <v>1049734.1854151124</v>
      </c>
      <c r="BE60" s="127">
        <f>SUM(BE6,BE28,BE29,BE41,BE44,BE53,BE56)</f>
        <v>983565.5665231325</v>
      </c>
      <c r="BF60" s="127">
        <f>SUM(BF6,BF28,BF29,BF41,BF44,BF53,BF56)</f>
        <v>1004937.4770697785</v>
      </c>
      <c r="BG60" s="1851">
        <f>SUM(BG6,BG28,BG29,BG41,BG44,BG53,BG56)</f>
        <v>983021.54920160142</v>
      </c>
      <c r="BH60" s="1880"/>
      <c r="BI60" s="128"/>
    </row>
    <row r="61" spans="20:61" ht="30" customHeight="1">
      <c r="T61" s="2010" t="s">
        <v>637</v>
      </c>
      <c r="U61" s="2010"/>
      <c r="V61" s="2010"/>
      <c r="W61" s="129"/>
      <c r="X61" s="2010" t="s">
        <v>362</v>
      </c>
      <c r="Y61" s="2010"/>
      <c r="Z61" s="2010"/>
      <c r="AA61" s="130"/>
      <c r="AB61" s="130"/>
      <c r="AC61" s="130"/>
      <c r="AD61" s="130"/>
      <c r="AE61" s="130"/>
      <c r="AF61" s="130"/>
      <c r="AG61" s="130"/>
      <c r="AH61" s="130"/>
      <c r="AI61" s="130"/>
      <c r="AJ61" s="130"/>
      <c r="AK61" s="130"/>
      <c r="AL61" s="130"/>
      <c r="AM61" s="130"/>
      <c r="AN61" s="130"/>
      <c r="AO61" s="130"/>
      <c r="AP61" s="130"/>
      <c r="AQ61" s="130"/>
      <c r="AR61" s="130"/>
      <c r="AS61" s="131"/>
      <c r="AT61" s="130"/>
      <c r="AU61" s="130"/>
      <c r="AV61" s="130"/>
      <c r="AW61" s="130"/>
      <c r="AX61" s="130"/>
      <c r="AY61" s="130"/>
      <c r="AZ61" s="130"/>
      <c r="BA61" s="130"/>
      <c r="BB61" s="130"/>
      <c r="BC61" s="130"/>
      <c r="BD61" s="130"/>
      <c r="BE61" s="130"/>
      <c r="BF61" s="130"/>
      <c r="BG61" s="130"/>
    </row>
    <row r="62" spans="20:61" ht="59.25" customHeight="1">
      <c r="T62" s="2007" t="s">
        <v>1024</v>
      </c>
      <c r="U62" s="2007"/>
      <c r="V62" s="2007"/>
      <c r="W62" s="129"/>
      <c r="X62" s="2007" t="s">
        <v>363</v>
      </c>
      <c r="Y62" s="2007"/>
      <c r="Z62" s="2007"/>
      <c r="AA62" s="132"/>
    </row>
    <row r="63" spans="20:61" ht="51" customHeight="1">
      <c r="T63" s="2007" t="s">
        <v>1022</v>
      </c>
      <c r="U63" s="2007"/>
      <c r="V63" s="2007"/>
      <c r="W63" s="129"/>
      <c r="X63" s="2007" t="s">
        <v>406</v>
      </c>
      <c r="Y63" s="2007"/>
      <c r="Z63" s="2007"/>
    </row>
    <row r="64" spans="20:61" ht="35.25" customHeight="1">
      <c r="T64" s="2007" t="s">
        <v>638</v>
      </c>
      <c r="U64" s="2007"/>
      <c r="V64" s="2007"/>
      <c r="W64" s="129"/>
      <c r="X64" s="2007" t="s">
        <v>639</v>
      </c>
      <c r="Y64" s="2007"/>
      <c r="Z64" s="2007"/>
    </row>
    <row r="65" spans="1:61">
      <c r="AA65" s="32"/>
      <c r="AB65" s="32"/>
      <c r="AC65" s="32"/>
      <c r="AD65" s="32"/>
      <c r="AE65" s="32"/>
      <c r="AF65" s="32"/>
    </row>
    <row r="66" spans="1:61">
      <c r="T66" s="32"/>
      <c r="Y66" s="133"/>
      <c r="Z66" s="133"/>
    </row>
    <row r="67" spans="1:61">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row>
    <row r="68" spans="1:61" ht="16.2">
      <c r="V68" s="28" t="s">
        <v>640</v>
      </c>
      <c r="Z68" s="28" t="s">
        <v>641</v>
      </c>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row>
    <row r="69" spans="1:61">
      <c r="V69" s="134" t="s">
        <v>642</v>
      </c>
      <c r="Z69" s="134" t="s">
        <v>364</v>
      </c>
      <c r="AA69" s="135">
        <v>1990</v>
      </c>
      <c r="AB69" s="135">
        <f t="shared" ref="AB69:BA69" si="33">AA69+1</f>
        <v>1991</v>
      </c>
      <c r="AC69" s="135">
        <f t="shared" si="33"/>
        <v>1992</v>
      </c>
      <c r="AD69" s="135">
        <f t="shared" si="33"/>
        <v>1993</v>
      </c>
      <c r="AE69" s="135">
        <f t="shared" si="33"/>
        <v>1994</v>
      </c>
      <c r="AF69" s="135">
        <f t="shared" si="33"/>
        <v>1995</v>
      </c>
      <c r="AG69" s="135">
        <f t="shared" si="33"/>
        <v>1996</v>
      </c>
      <c r="AH69" s="135">
        <f t="shared" si="33"/>
        <v>1997</v>
      </c>
      <c r="AI69" s="135">
        <f t="shared" si="33"/>
        <v>1998</v>
      </c>
      <c r="AJ69" s="135">
        <f t="shared" si="33"/>
        <v>1999</v>
      </c>
      <c r="AK69" s="135">
        <f t="shared" si="33"/>
        <v>2000</v>
      </c>
      <c r="AL69" s="135">
        <f t="shared" si="33"/>
        <v>2001</v>
      </c>
      <c r="AM69" s="135">
        <f t="shared" si="33"/>
        <v>2002</v>
      </c>
      <c r="AN69" s="135">
        <f t="shared" si="33"/>
        <v>2003</v>
      </c>
      <c r="AO69" s="135">
        <f t="shared" si="33"/>
        <v>2004</v>
      </c>
      <c r="AP69" s="135">
        <f t="shared" si="33"/>
        <v>2005</v>
      </c>
      <c r="AQ69" s="135">
        <f t="shared" si="33"/>
        <v>2006</v>
      </c>
      <c r="AR69" s="135">
        <f t="shared" si="33"/>
        <v>2007</v>
      </c>
      <c r="AS69" s="135">
        <f t="shared" si="33"/>
        <v>2008</v>
      </c>
      <c r="AT69" s="135">
        <f t="shared" si="33"/>
        <v>2009</v>
      </c>
      <c r="AU69" s="135">
        <f t="shared" si="33"/>
        <v>2010</v>
      </c>
      <c r="AV69" s="135">
        <f t="shared" si="33"/>
        <v>2011</v>
      </c>
      <c r="AW69" s="135">
        <f t="shared" si="33"/>
        <v>2012</v>
      </c>
      <c r="AX69" s="135">
        <f t="shared" si="33"/>
        <v>2013</v>
      </c>
      <c r="AY69" s="135">
        <f t="shared" si="33"/>
        <v>2014</v>
      </c>
      <c r="AZ69" s="135">
        <f t="shared" si="33"/>
        <v>2015</v>
      </c>
      <c r="BA69" s="135">
        <f t="shared" si="33"/>
        <v>2016</v>
      </c>
      <c r="BB69" s="135">
        <f t="shared" ref="BB69:BG69" si="34">BA69+1</f>
        <v>2017</v>
      </c>
      <c r="BC69" s="135">
        <f t="shared" si="34"/>
        <v>2018</v>
      </c>
      <c r="BD69" s="135">
        <f t="shared" si="34"/>
        <v>2019</v>
      </c>
      <c r="BE69" s="135">
        <f t="shared" si="34"/>
        <v>2020</v>
      </c>
      <c r="BF69" s="135">
        <f t="shared" si="34"/>
        <v>2021</v>
      </c>
      <c r="BG69" s="135">
        <f t="shared" si="34"/>
        <v>2022</v>
      </c>
      <c r="BH69" s="135" t="s">
        <v>18</v>
      </c>
      <c r="BI69" s="136" t="s">
        <v>2</v>
      </c>
    </row>
    <row r="70" spans="1:61" s="141" customFormat="1" ht="15" customHeight="1">
      <c r="A70" s="32"/>
      <c r="B70" s="28"/>
      <c r="C70" s="28"/>
      <c r="D70" s="28"/>
      <c r="E70" s="28"/>
      <c r="F70" s="28"/>
      <c r="G70" s="28"/>
      <c r="H70" s="28"/>
      <c r="I70" s="28"/>
      <c r="J70" s="28"/>
      <c r="K70" s="28"/>
      <c r="L70" s="28"/>
      <c r="M70" s="28"/>
      <c r="N70" s="28"/>
      <c r="O70" s="28"/>
      <c r="P70" s="28"/>
      <c r="Q70" s="28"/>
      <c r="R70" s="28"/>
      <c r="S70" s="28"/>
      <c r="T70" s="28"/>
      <c r="U70" s="28"/>
      <c r="V70" s="137" t="s">
        <v>643</v>
      </c>
      <c r="W70" s="32"/>
      <c r="X70" s="28"/>
      <c r="Y70" s="28"/>
      <c r="Z70" s="137" t="s">
        <v>365</v>
      </c>
      <c r="AA70" s="138">
        <f t="shared" ref="AA70:BE70" si="35">AA7/10^3</f>
        <v>368.15609898437901</v>
      </c>
      <c r="AB70" s="138">
        <f t="shared" si="35"/>
        <v>369.05391577209343</v>
      </c>
      <c r="AC70" s="138">
        <f t="shared" si="35"/>
        <v>373.94935099273073</v>
      </c>
      <c r="AD70" s="138">
        <f t="shared" si="35"/>
        <v>356.66559930808359</v>
      </c>
      <c r="AE70" s="138">
        <f t="shared" si="35"/>
        <v>391.06586933507862</v>
      </c>
      <c r="AF70" s="138">
        <f t="shared" si="35"/>
        <v>378.49618668984903</v>
      </c>
      <c r="AG70" s="138">
        <f t="shared" si="35"/>
        <v>381.04263583246313</v>
      </c>
      <c r="AH70" s="138">
        <f t="shared" si="35"/>
        <v>376.92877438629296</v>
      </c>
      <c r="AI70" s="138">
        <f t="shared" si="35"/>
        <v>364.47840551280916</v>
      </c>
      <c r="AJ70" s="138">
        <f t="shared" si="35"/>
        <v>386.46033306607467</v>
      </c>
      <c r="AK70" s="138">
        <f t="shared" si="35"/>
        <v>395.02162244080404</v>
      </c>
      <c r="AL70" s="138">
        <f t="shared" si="35"/>
        <v>386.0789851015515</v>
      </c>
      <c r="AM70" s="138">
        <f t="shared" si="35"/>
        <v>412.95873441190372</v>
      </c>
      <c r="AN70" s="138">
        <f t="shared" si="35"/>
        <v>432.04726588511949</v>
      </c>
      <c r="AO70" s="138">
        <f t="shared" si="35"/>
        <v>429.71320387312204</v>
      </c>
      <c r="AP70" s="138">
        <f t="shared" si="35"/>
        <v>449.11033320138523</v>
      </c>
      <c r="AQ70" s="138">
        <f t="shared" si="35"/>
        <v>440.12404276517304</v>
      </c>
      <c r="AR70" s="138">
        <f t="shared" si="35"/>
        <v>490.34089320872687</v>
      </c>
      <c r="AS70" s="138">
        <f t="shared" si="35"/>
        <v>471.13695101053253</v>
      </c>
      <c r="AT70" s="138">
        <f t="shared" si="35"/>
        <v>440.85700391714585</v>
      </c>
      <c r="AU70" s="138">
        <f t="shared" si="35"/>
        <v>473.29446570675043</v>
      </c>
      <c r="AV70" s="138">
        <f t="shared" si="35"/>
        <v>534.26098396501959</v>
      </c>
      <c r="AW70" s="138">
        <f t="shared" si="35"/>
        <v>580.96560685389545</v>
      </c>
      <c r="AX70" s="138">
        <f t="shared" si="35"/>
        <v>582.93251971089842</v>
      </c>
      <c r="AY70" s="138">
        <f t="shared" si="35"/>
        <v>552.33989066717402</v>
      </c>
      <c r="AZ70" s="138">
        <f t="shared" si="35"/>
        <v>526.75068857074973</v>
      </c>
      <c r="BA70" s="138">
        <f t="shared" si="35"/>
        <v>521.53132650926284</v>
      </c>
      <c r="BB70" s="138">
        <f t="shared" si="35"/>
        <v>507.7532180140517</v>
      </c>
      <c r="BC70" s="138">
        <f t="shared" si="35"/>
        <v>470.2828546711811</v>
      </c>
      <c r="BD70" s="138">
        <f t="shared" si="35"/>
        <v>447.73305452342026</v>
      </c>
      <c r="BE70" s="138">
        <f t="shared" si="35"/>
        <v>436.12922478364067</v>
      </c>
      <c r="BF70" s="138">
        <f t="shared" ref="BF70:BG70" si="36">BF7/10^3</f>
        <v>442.67890020803151</v>
      </c>
      <c r="BG70" s="138">
        <f t="shared" si="36"/>
        <v>435.05081537674306</v>
      </c>
      <c r="BH70" s="139"/>
      <c r="BI70" s="140"/>
    </row>
    <row r="71" spans="1:61" s="141" customFormat="1" ht="15" customHeight="1">
      <c r="A71" s="32"/>
      <c r="B71" s="28"/>
      <c r="C71" s="28"/>
      <c r="D71" s="28"/>
      <c r="E71" s="28"/>
      <c r="F71" s="28"/>
      <c r="G71" s="28"/>
      <c r="H71" s="28"/>
      <c r="I71" s="28"/>
      <c r="J71" s="28"/>
      <c r="K71" s="28"/>
      <c r="L71" s="28"/>
      <c r="M71" s="28"/>
      <c r="N71" s="28"/>
      <c r="O71" s="28"/>
      <c r="P71" s="28"/>
      <c r="Q71" s="28"/>
      <c r="R71" s="28"/>
      <c r="S71" s="28"/>
      <c r="T71" s="28"/>
      <c r="U71" s="28"/>
      <c r="V71" s="137" t="s">
        <v>416</v>
      </c>
      <c r="W71" s="32"/>
      <c r="X71" s="28"/>
      <c r="Y71" s="28"/>
      <c r="Z71" s="137" t="s">
        <v>366</v>
      </c>
      <c r="AA71" s="138">
        <f t="shared" ref="AA71:BE71" si="37">AA11/10^3</f>
        <v>349.74688757015548</v>
      </c>
      <c r="AB71" s="138">
        <f t="shared" si="37"/>
        <v>346.26100129366989</v>
      </c>
      <c r="AC71" s="138">
        <f t="shared" si="37"/>
        <v>341.13959045939743</v>
      </c>
      <c r="AD71" s="138">
        <f t="shared" si="37"/>
        <v>342.0477790091528</v>
      </c>
      <c r="AE71" s="138">
        <f t="shared" si="37"/>
        <v>350.83969659272839</v>
      </c>
      <c r="AF71" s="138">
        <f t="shared" si="37"/>
        <v>357.62749889629237</v>
      </c>
      <c r="AG71" s="138">
        <f t="shared" si="37"/>
        <v>360.93277735736734</v>
      </c>
      <c r="AH71" s="138">
        <f t="shared" si="37"/>
        <v>356.9161731591704</v>
      </c>
      <c r="AI71" s="138">
        <f t="shared" si="37"/>
        <v>332.20693678389966</v>
      </c>
      <c r="AJ71" s="138">
        <f t="shared" si="37"/>
        <v>336.79415279213549</v>
      </c>
      <c r="AK71" s="138">
        <f t="shared" si="37"/>
        <v>346.85794382152875</v>
      </c>
      <c r="AL71" s="138">
        <f t="shared" si="37"/>
        <v>340.97605217867942</v>
      </c>
      <c r="AM71" s="138">
        <f t="shared" si="37"/>
        <v>346.54111050100232</v>
      </c>
      <c r="AN71" s="138">
        <f t="shared" si="37"/>
        <v>344.53506197058846</v>
      </c>
      <c r="AO71" s="138">
        <f t="shared" si="37"/>
        <v>343.99017733717614</v>
      </c>
      <c r="AP71" s="138">
        <f t="shared" si="37"/>
        <v>334.48220657879546</v>
      </c>
      <c r="AQ71" s="138">
        <f t="shared" si="37"/>
        <v>331.98165746449075</v>
      </c>
      <c r="AR71" s="138">
        <f t="shared" si="37"/>
        <v>330.22503447350385</v>
      </c>
      <c r="AS71" s="138">
        <f t="shared" si="37"/>
        <v>301.21627676218441</v>
      </c>
      <c r="AT71" s="138">
        <f t="shared" si="37"/>
        <v>284.36322802765278</v>
      </c>
      <c r="AU71" s="138">
        <f t="shared" si="37"/>
        <v>301.02358377651939</v>
      </c>
      <c r="AV71" s="138">
        <f t="shared" si="37"/>
        <v>300.08492546387748</v>
      </c>
      <c r="AW71" s="138">
        <f t="shared" si="37"/>
        <v>299.80219595548874</v>
      </c>
      <c r="AX71" s="138">
        <f t="shared" si="37"/>
        <v>304.83307680538377</v>
      </c>
      <c r="AY71" s="138">
        <f t="shared" si="37"/>
        <v>297.27099002381561</v>
      </c>
      <c r="AZ71" s="138">
        <f t="shared" si="37"/>
        <v>287.99731493192638</v>
      </c>
      <c r="BA71" s="138">
        <f t="shared" si="37"/>
        <v>274.23449671688354</v>
      </c>
      <c r="BB71" s="138">
        <f t="shared" si="37"/>
        <v>270.28233562308475</v>
      </c>
      <c r="BC71" s="138">
        <f t="shared" si="37"/>
        <v>267.60546356416478</v>
      </c>
      <c r="BD71" s="138">
        <f t="shared" si="37"/>
        <v>260.25672030169488</v>
      </c>
      <c r="BE71" s="138">
        <f t="shared" si="37"/>
        <v>233.17510554876645</v>
      </c>
      <c r="BF71" s="138">
        <f t="shared" ref="BF71:BG71" si="38">BF11/10^3</f>
        <v>250.40728441769301</v>
      </c>
      <c r="BG71" s="138">
        <f t="shared" si="38"/>
        <v>234.5999566792303</v>
      </c>
      <c r="BH71" s="139"/>
      <c r="BI71" s="139"/>
    </row>
    <row r="72" spans="1:61" s="141" customFormat="1" ht="15" customHeight="1">
      <c r="A72" s="32"/>
      <c r="B72" s="28"/>
      <c r="C72" s="28"/>
      <c r="D72" s="28"/>
      <c r="E72" s="28"/>
      <c r="F72" s="28"/>
      <c r="G72" s="28"/>
      <c r="H72" s="28"/>
      <c r="I72" s="28"/>
      <c r="J72" s="28"/>
      <c r="K72" s="28"/>
      <c r="L72" s="28"/>
      <c r="M72" s="28"/>
      <c r="N72" s="28"/>
      <c r="O72" s="28"/>
      <c r="P72" s="28"/>
      <c r="Q72" s="28"/>
      <c r="R72" s="28"/>
      <c r="S72" s="28"/>
      <c r="T72" s="28"/>
      <c r="U72" s="28"/>
      <c r="V72" s="137" t="s">
        <v>166</v>
      </c>
      <c r="W72" s="32"/>
      <c r="X72" s="28"/>
      <c r="Y72" s="28"/>
      <c r="Z72" s="137" t="s">
        <v>367</v>
      </c>
      <c r="AA72" s="138">
        <f t="shared" ref="AA72:BE72" si="39">AA19/10^3</f>
        <v>202.14011534103068</v>
      </c>
      <c r="AB72" s="138">
        <f t="shared" si="39"/>
        <v>213.93408222977703</v>
      </c>
      <c r="AC72" s="138">
        <f t="shared" si="39"/>
        <v>220.52606623127252</v>
      </c>
      <c r="AD72" s="138">
        <f t="shared" si="39"/>
        <v>224.28624647361104</v>
      </c>
      <c r="AE72" s="138">
        <f t="shared" si="39"/>
        <v>233.49066505129787</v>
      </c>
      <c r="AF72" s="138">
        <f t="shared" si="39"/>
        <v>242.79701264033676</v>
      </c>
      <c r="AG72" s="138">
        <f t="shared" si="39"/>
        <v>249.56089382832178</v>
      </c>
      <c r="AH72" s="138">
        <f t="shared" si="39"/>
        <v>251.33787863106073</v>
      </c>
      <c r="AI72" s="138">
        <f t="shared" si="39"/>
        <v>249.46066525977173</v>
      </c>
      <c r="AJ72" s="138">
        <f t="shared" si="39"/>
        <v>253.55861703050178</v>
      </c>
      <c r="AK72" s="138">
        <f t="shared" si="39"/>
        <v>253.09058953046463</v>
      </c>
      <c r="AL72" s="138">
        <f t="shared" si="39"/>
        <v>257.23962102595169</v>
      </c>
      <c r="AM72" s="138">
        <f t="shared" si="39"/>
        <v>253.57325023016125</v>
      </c>
      <c r="AN72" s="138">
        <f t="shared" si="39"/>
        <v>249.53322677876054</v>
      </c>
      <c r="AO72" s="138">
        <f t="shared" si="39"/>
        <v>243.58204554075834</v>
      </c>
      <c r="AP72" s="138">
        <f t="shared" si="39"/>
        <v>238.06517075890162</v>
      </c>
      <c r="AQ72" s="138">
        <f t="shared" si="39"/>
        <v>235.33810885729676</v>
      </c>
      <c r="AR72" s="138">
        <f t="shared" si="39"/>
        <v>232.54102855571153</v>
      </c>
      <c r="AS72" s="138">
        <f t="shared" si="39"/>
        <v>224.86480483726814</v>
      </c>
      <c r="AT72" s="138">
        <f t="shared" si="39"/>
        <v>221.55879245290049</v>
      </c>
      <c r="AU72" s="138">
        <f t="shared" si="39"/>
        <v>221.96863067432619</v>
      </c>
      <c r="AV72" s="138">
        <f t="shared" si="39"/>
        <v>217.13795480887168</v>
      </c>
      <c r="AW72" s="138">
        <f t="shared" si="39"/>
        <v>218.00414655659714</v>
      </c>
      <c r="AX72" s="138">
        <f t="shared" si="39"/>
        <v>215.11476391054285</v>
      </c>
      <c r="AY72" s="138">
        <f t="shared" si="39"/>
        <v>210.14912993289843</v>
      </c>
      <c r="AZ72" s="138">
        <f t="shared" si="39"/>
        <v>208.87529650901877</v>
      </c>
      <c r="BA72" s="138">
        <f t="shared" si="39"/>
        <v>207.06585445355648</v>
      </c>
      <c r="BB72" s="138">
        <f t="shared" si="39"/>
        <v>205.2526489390246</v>
      </c>
      <c r="BC72" s="138">
        <f t="shared" si="39"/>
        <v>203.01625605100577</v>
      </c>
      <c r="BD72" s="138">
        <f t="shared" si="39"/>
        <v>199.02264508947616</v>
      </c>
      <c r="BE72" s="138">
        <f t="shared" si="39"/>
        <v>176.57550910079175</v>
      </c>
      <c r="BF72" s="138">
        <f t="shared" ref="BF72:BG72" si="40">BF19/10^3</f>
        <v>177.89593973326828</v>
      </c>
      <c r="BG72" s="138">
        <f t="shared" si="40"/>
        <v>185.03963041558973</v>
      </c>
      <c r="BH72" s="139"/>
      <c r="BI72" s="139"/>
    </row>
    <row r="73" spans="1:61" s="141" customFormat="1" ht="15" customHeight="1">
      <c r="A73" s="32"/>
      <c r="B73" s="28"/>
      <c r="C73" s="28"/>
      <c r="D73" s="28"/>
      <c r="E73" s="28"/>
      <c r="F73" s="28"/>
      <c r="G73" s="28"/>
      <c r="H73" s="28"/>
      <c r="I73" s="28"/>
      <c r="J73" s="28"/>
      <c r="K73" s="28"/>
      <c r="L73" s="28"/>
      <c r="M73" s="28"/>
      <c r="N73" s="28"/>
      <c r="O73" s="28"/>
      <c r="P73" s="28"/>
      <c r="Q73" s="28"/>
      <c r="R73" s="28"/>
      <c r="S73" s="28"/>
      <c r="T73" s="28"/>
      <c r="U73" s="28"/>
      <c r="V73" s="137" t="s">
        <v>644</v>
      </c>
      <c r="W73" s="32"/>
      <c r="X73" s="28"/>
      <c r="Y73" s="28"/>
      <c r="Z73" s="137" t="s">
        <v>368</v>
      </c>
      <c r="AA73" s="138">
        <f t="shared" ref="AA73:BE73" si="41">(AA24)/10^3</f>
        <v>158.17796757345548</v>
      </c>
      <c r="AB73" s="138">
        <f t="shared" si="41"/>
        <v>159.41197283755073</v>
      </c>
      <c r="AC73" s="138">
        <f t="shared" si="41"/>
        <v>161.84347058017667</v>
      </c>
      <c r="AD73" s="138">
        <f t="shared" si="41"/>
        <v>168.93057667384929</v>
      </c>
      <c r="AE73" s="138">
        <f t="shared" si="41"/>
        <v>167.46380795816248</v>
      </c>
      <c r="AF73" s="138">
        <f t="shared" si="41"/>
        <v>175.41071373727939</v>
      </c>
      <c r="AG73" s="138">
        <f t="shared" si="41"/>
        <v>174.3144458332188</v>
      </c>
      <c r="AH73" s="138">
        <f t="shared" si="41"/>
        <v>175.1974679069624</v>
      </c>
      <c r="AI73" s="138">
        <f t="shared" si="41"/>
        <v>180.5517990032217</v>
      </c>
      <c r="AJ73" s="138">
        <f t="shared" si="41"/>
        <v>186.34084669503227</v>
      </c>
      <c r="AK73" s="138">
        <f t="shared" si="41"/>
        <v>190.25792887243952</v>
      </c>
      <c r="AL73" s="138">
        <f t="shared" si="41"/>
        <v>188.9142297029083</v>
      </c>
      <c r="AM73" s="138">
        <f t="shared" si="41"/>
        <v>192.67754877009844</v>
      </c>
      <c r="AN73" s="138">
        <f t="shared" si="41"/>
        <v>188.80095379930506</v>
      </c>
      <c r="AO73" s="138">
        <f t="shared" si="41"/>
        <v>193.59405753557712</v>
      </c>
      <c r="AP73" s="138">
        <f t="shared" si="41"/>
        <v>196.02951266344894</v>
      </c>
      <c r="AQ73" s="138">
        <f t="shared" si="41"/>
        <v>187.61336285215339</v>
      </c>
      <c r="AR73" s="138">
        <f t="shared" si="41"/>
        <v>178.09328801935069</v>
      </c>
      <c r="AS73" s="138">
        <f t="shared" si="41"/>
        <v>166.59340285517447</v>
      </c>
      <c r="AT73" s="138">
        <f t="shared" si="41"/>
        <v>156.27628835065789</v>
      </c>
      <c r="AU73" s="138">
        <f t="shared" si="41"/>
        <v>156.86559565740748</v>
      </c>
      <c r="AV73" s="138">
        <f t="shared" si="41"/>
        <v>152.73487367861702</v>
      </c>
      <c r="AW73" s="138">
        <f t="shared" si="41"/>
        <v>145.7728928994336</v>
      </c>
      <c r="AX73" s="138">
        <f t="shared" si="41"/>
        <v>149.31244588265741</v>
      </c>
      <c r="AY73" s="138">
        <f t="shared" si="41"/>
        <v>141.95548343610025</v>
      </c>
      <c r="AZ73" s="138">
        <f t="shared" si="41"/>
        <v>139.16356021283931</v>
      </c>
      <c r="BA73" s="138">
        <f t="shared" si="41"/>
        <v>140.90233696102874</v>
      </c>
      <c r="BB73" s="138">
        <f t="shared" si="41"/>
        <v>144.27876903193385</v>
      </c>
      <c r="BC73" s="138">
        <f t="shared" si="41"/>
        <v>141.57175229199999</v>
      </c>
      <c r="BD73" s="138">
        <f t="shared" si="41"/>
        <v>140.4634393155838</v>
      </c>
      <c r="BE73" s="138">
        <f t="shared" si="41"/>
        <v>140.46315889040923</v>
      </c>
      <c r="BF73" s="138">
        <f t="shared" ref="BF73:BG73" si="42">(BF24)/10^3</f>
        <v>134.84703248635469</v>
      </c>
      <c r="BG73" s="138">
        <f t="shared" si="42"/>
        <v>127.64646868277006</v>
      </c>
      <c r="BH73" s="139"/>
      <c r="BI73" s="139"/>
    </row>
    <row r="74" spans="1:61" s="141" customFormat="1" ht="15" customHeight="1">
      <c r="A74" s="32"/>
      <c r="B74" s="28"/>
      <c r="C74" s="28"/>
      <c r="D74" s="28"/>
      <c r="E74" s="28"/>
      <c r="F74" s="28"/>
      <c r="G74" s="28"/>
      <c r="H74" s="28"/>
      <c r="I74" s="28"/>
      <c r="J74" s="28"/>
      <c r="K74" s="28"/>
      <c r="L74" s="28"/>
      <c r="M74" s="28"/>
      <c r="N74" s="28"/>
      <c r="O74" s="28"/>
      <c r="P74" s="28"/>
      <c r="Q74" s="28"/>
      <c r="R74" s="28"/>
      <c r="S74" s="28"/>
      <c r="T74" s="28"/>
      <c r="U74" s="28"/>
      <c r="V74" s="137" t="s">
        <v>483</v>
      </c>
      <c r="W74" s="32"/>
      <c r="X74" s="28"/>
      <c r="Y74" s="28"/>
      <c r="Z74" s="137" t="s">
        <v>369</v>
      </c>
      <c r="AA74" s="139">
        <f t="shared" ref="AA74:BE74" si="43">AA28/10^3</f>
        <v>0.20272285482882238</v>
      </c>
      <c r="AB74" s="139">
        <f t="shared" si="43"/>
        <v>0.21850608024518367</v>
      </c>
      <c r="AC74" s="139">
        <f t="shared" si="43"/>
        <v>0.21014458848593259</v>
      </c>
      <c r="AD74" s="139">
        <f t="shared" si="43"/>
        <v>0.21558831043862919</v>
      </c>
      <c r="AE74" s="139">
        <f t="shared" si="43"/>
        <v>0.2366116268088975</v>
      </c>
      <c r="AF74" s="139">
        <f t="shared" si="43"/>
        <v>0.52644129915563587</v>
      </c>
      <c r="AG74" s="139">
        <f t="shared" si="43"/>
        <v>0.57621910161581957</v>
      </c>
      <c r="AH74" s="139">
        <f t="shared" si="43"/>
        <v>0.58791711809195635</v>
      </c>
      <c r="AI74" s="139">
        <f t="shared" si="43"/>
        <v>0.50869782632981941</v>
      </c>
      <c r="AJ74" s="139">
        <f t="shared" si="43"/>
        <v>0.55179953600537923</v>
      </c>
      <c r="AK74" s="139">
        <f t="shared" si="43"/>
        <v>0.52725391565688073</v>
      </c>
      <c r="AL74" s="139">
        <f t="shared" si="43"/>
        <v>0.56422571906362584</v>
      </c>
      <c r="AM74" s="139">
        <f t="shared" si="43"/>
        <v>0.54491038238393352</v>
      </c>
      <c r="AN74" s="139">
        <f t="shared" si="43"/>
        <v>0.5255295031538163</v>
      </c>
      <c r="AO74" s="139">
        <f t="shared" si="43"/>
        <v>0.49928187812142322</v>
      </c>
      <c r="AP74" s="139">
        <f t="shared" si="43"/>
        <v>0.53198536431599552</v>
      </c>
      <c r="AQ74" s="139">
        <f t="shared" si="43"/>
        <v>0.58008425778946471</v>
      </c>
      <c r="AR74" s="139">
        <f t="shared" si="43"/>
        <v>0.64402664424886247</v>
      </c>
      <c r="AS74" s="139">
        <f t="shared" si="43"/>
        <v>0.59264302612481312</v>
      </c>
      <c r="AT74" s="139">
        <f t="shared" si="43"/>
        <v>0.52723038990473625</v>
      </c>
      <c r="AU74" s="139">
        <f t="shared" si="43"/>
        <v>0.49987031048436076</v>
      </c>
      <c r="AV74" s="139">
        <f t="shared" si="43"/>
        <v>0.5028624047469209</v>
      </c>
      <c r="AW74" s="139">
        <f t="shared" si="43"/>
        <v>0.51480838462414957</v>
      </c>
      <c r="AX74" s="139">
        <f t="shared" si="43"/>
        <v>0.46156340913357641</v>
      </c>
      <c r="AY74" s="139">
        <f t="shared" si="43"/>
        <v>0.47007403455972463</v>
      </c>
      <c r="AZ74" s="139">
        <f t="shared" si="43"/>
        <v>0.44570528622436434</v>
      </c>
      <c r="BA74" s="139">
        <f t="shared" si="43"/>
        <v>0.47921730893602132</v>
      </c>
      <c r="BB74" s="139">
        <f t="shared" si="43"/>
        <v>0.45913778534966404</v>
      </c>
      <c r="BC74" s="142">
        <f t="shared" si="43"/>
        <v>0.44684373331101246</v>
      </c>
      <c r="BD74" s="142">
        <f>BD28/10^3</f>
        <v>0.4044101253516848</v>
      </c>
      <c r="BE74" s="142">
        <f t="shared" si="43"/>
        <v>0.4083447249205665</v>
      </c>
      <c r="BF74" s="142">
        <f t="shared" ref="BF74:BG74" si="44">BF28/10^3</f>
        <v>0.37364110448559468</v>
      </c>
      <c r="BG74" s="142">
        <f t="shared" si="44"/>
        <v>0.34826255758670532</v>
      </c>
      <c r="BH74" s="139"/>
      <c r="BI74" s="139"/>
    </row>
    <row r="75" spans="1:61" s="141" customFormat="1" ht="15" customHeight="1">
      <c r="A75" s="32"/>
      <c r="B75" s="28"/>
      <c r="C75" s="28"/>
      <c r="D75" s="28"/>
      <c r="E75" s="28"/>
      <c r="F75" s="28"/>
      <c r="G75" s="28"/>
      <c r="H75" s="28"/>
      <c r="I75" s="28"/>
      <c r="J75" s="28"/>
      <c r="K75" s="28"/>
      <c r="L75" s="28"/>
      <c r="M75" s="28"/>
      <c r="N75" s="28"/>
      <c r="O75" s="28"/>
      <c r="P75" s="28"/>
      <c r="Q75" s="28"/>
      <c r="R75" s="28"/>
      <c r="S75" s="28"/>
      <c r="T75" s="28"/>
      <c r="U75" s="28"/>
      <c r="V75" s="137" t="s">
        <v>645</v>
      </c>
      <c r="W75" s="32"/>
      <c r="X75" s="28"/>
      <c r="Y75" s="28"/>
      <c r="Z75" s="137" t="s">
        <v>398</v>
      </c>
      <c r="AA75" s="142">
        <f t="shared" ref="AA75:BE75" si="45">AA29/10^3</f>
        <v>65.196323143276459</v>
      </c>
      <c r="AB75" s="142">
        <f t="shared" si="45"/>
        <v>66.504092305815263</v>
      </c>
      <c r="AC75" s="142">
        <f t="shared" si="45"/>
        <v>66.491195503071211</v>
      </c>
      <c r="AD75" s="142">
        <f t="shared" si="45"/>
        <v>65.206604272042711</v>
      </c>
      <c r="AE75" s="142">
        <f t="shared" si="45"/>
        <v>66.914673664794918</v>
      </c>
      <c r="AF75" s="142">
        <f t="shared" si="45"/>
        <v>67.217368352101829</v>
      </c>
      <c r="AG75" s="142">
        <f t="shared" si="45"/>
        <v>67.812530773379407</v>
      </c>
      <c r="AH75" s="142">
        <f t="shared" si="45"/>
        <v>65.340795303443798</v>
      </c>
      <c r="AI75" s="142">
        <f t="shared" si="45"/>
        <v>59.281526422960596</v>
      </c>
      <c r="AJ75" s="142">
        <f t="shared" si="45"/>
        <v>59.655920434108538</v>
      </c>
      <c r="AK75" s="142">
        <f t="shared" si="45"/>
        <v>60.154895210494253</v>
      </c>
      <c r="AL75" s="142">
        <f t="shared" si="45"/>
        <v>58.863110648753761</v>
      </c>
      <c r="AM75" s="142">
        <f t="shared" si="45"/>
        <v>56.52287381523368</v>
      </c>
      <c r="AN75" s="142">
        <f t="shared" si="45"/>
        <v>55.902237976626047</v>
      </c>
      <c r="AO75" s="142">
        <f t="shared" si="45"/>
        <v>55.904276289894995</v>
      </c>
      <c r="AP75" s="142">
        <f t="shared" si="45"/>
        <v>56.970740081467312</v>
      </c>
      <c r="AQ75" s="142">
        <f t="shared" si="45"/>
        <v>57.283155380522224</v>
      </c>
      <c r="AR75" s="142">
        <f t="shared" si="45"/>
        <v>56.466742968828399</v>
      </c>
      <c r="AS75" s="142">
        <f t="shared" si="45"/>
        <v>52.108854452946929</v>
      </c>
      <c r="AT75" s="142">
        <f t="shared" si="45"/>
        <v>46.65160873946062</v>
      </c>
      <c r="AU75" s="142">
        <f t="shared" si="45"/>
        <v>47.672879069099629</v>
      </c>
      <c r="AV75" s="142">
        <f t="shared" si="45"/>
        <v>47.39415078440679</v>
      </c>
      <c r="AW75" s="142">
        <f t="shared" si="45"/>
        <v>47.523510632684733</v>
      </c>
      <c r="AX75" s="142">
        <f t="shared" si="45"/>
        <v>49.26685577742645</v>
      </c>
      <c r="AY75" s="142">
        <f t="shared" si="45"/>
        <v>48.677280068889303</v>
      </c>
      <c r="AZ75" s="142">
        <f t="shared" si="45"/>
        <v>47.1978214187166</v>
      </c>
      <c r="BA75" s="142">
        <f t="shared" si="45"/>
        <v>46.789742690285486</v>
      </c>
      <c r="BB75" s="142">
        <f t="shared" si="45"/>
        <v>47.532840888815421</v>
      </c>
      <c r="BC75" s="138">
        <f t="shared" si="45"/>
        <v>46.823517707337771</v>
      </c>
      <c r="BD75" s="138">
        <f>BD29/10^3</f>
        <v>45.187573366860597</v>
      </c>
      <c r="BE75" s="138">
        <f t="shared" si="45"/>
        <v>42.256012007664935</v>
      </c>
      <c r="BF75" s="138">
        <f t="shared" ref="BF75:BG75" si="46">BF29/10^3</f>
        <v>43.710553350630882</v>
      </c>
      <c r="BG75" s="138">
        <f t="shared" si="46"/>
        <v>40.884419613312502</v>
      </c>
      <c r="BH75" s="139"/>
      <c r="BI75" s="139"/>
    </row>
    <row r="76" spans="1:61" s="141" customFormat="1" ht="15" customHeight="1">
      <c r="A76" s="32"/>
      <c r="B76" s="28"/>
      <c r="C76" s="28"/>
      <c r="D76" s="28"/>
      <c r="E76" s="28"/>
      <c r="F76" s="28"/>
      <c r="G76" s="28"/>
      <c r="H76" s="28"/>
      <c r="I76" s="28"/>
      <c r="J76" s="28"/>
      <c r="K76" s="28"/>
      <c r="L76" s="28"/>
      <c r="M76" s="28"/>
      <c r="N76" s="28"/>
      <c r="O76" s="28"/>
      <c r="P76" s="28"/>
      <c r="Q76" s="28"/>
      <c r="R76" s="28"/>
      <c r="S76" s="28"/>
      <c r="T76" s="28"/>
      <c r="U76" s="28"/>
      <c r="V76" s="137" t="s">
        <v>136</v>
      </c>
      <c r="W76" s="32"/>
      <c r="X76" s="28"/>
      <c r="Y76" s="28"/>
      <c r="Z76" s="137" t="s">
        <v>306</v>
      </c>
      <c r="AA76" s="139">
        <f t="shared" ref="AA76:BE76" si="47">AA41/10^3</f>
        <v>0.73201263237142844</v>
      </c>
      <c r="AB76" s="139">
        <f t="shared" si="47"/>
        <v>0.66924675483809526</v>
      </c>
      <c r="AC76" s="139">
        <f t="shared" si="47"/>
        <v>0.61768904015238102</v>
      </c>
      <c r="AD76" s="139">
        <f t="shared" si="47"/>
        <v>0.64939861873333327</v>
      </c>
      <c r="AE76" s="139">
        <f t="shared" si="47"/>
        <v>0.46193021495238101</v>
      </c>
      <c r="AF76" s="139">
        <f t="shared" si="47"/>
        <v>0.47319245233333346</v>
      </c>
      <c r="AG76" s="139">
        <f t="shared" si="47"/>
        <v>0.4528689054476191</v>
      </c>
      <c r="AH76" s="139">
        <f t="shared" si="47"/>
        <v>0.46620345032380955</v>
      </c>
      <c r="AI76" s="139">
        <f t="shared" si="47"/>
        <v>0.46563080153333331</v>
      </c>
      <c r="AJ76" s="139">
        <f t="shared" si="47"/>
        <v>0.44973589016190479</v>
      </c>
      <c r="AK76" s="139">
        <f t="shared" si="47"/>
        <v>0.5006708390095238</v>
      </c>
      <c r="AL76" s="139">
        <f t="shared" si="47"/>
        <v>0.41882785549523804</v>
      </c>
      <c r="AM76" s="139">
        <f t="shared" si="47"/>
        <v>0.43984258287619049</v>
      </c>
      <c r="AN76" s="139">
        <f t="shared" si="47"/>
        <v>0.4565470422857143</v>
      </c>
      <c r="AO76" s="139">
        <f t="shared" si="47"/>
        <v>0.42973283707619042</v>
      </c>
      <c r="AP76" s="139">
        <f t="shared" si="47"/>
        <v>0.42808294037142869</v>
      </c>
      <c r="AQ76" s="139">
        <f t="shared" si="47"/>
        <v>0.39841545647619053</v>
      </c>
      <c r="AR76" s="139">
        <f t="shared" si="47"/>
        <v>0.52267691258095239</v>
      </c>
      <c r="AS76" s="139">
        <f t="shared" si="47"/>
        <v>0.46622188391428576</v>
      </c>
      <c r="AT76" s="139">
        <f t="shared" si="47"/>
        <v>0.4167308454571429</v>
      </c>
      <c r="AU76" s="139">
        <f t="shared" si="47"/>
        <v>0.42724741525714283</v>
      </c>
      <c r="AV76" s="139">
        <f t="shared" si="47"/>
        <v>0.43479094319047623</v>
      </c>
      <c r="AW76" s="139">
        <f t="shared" si="47"/>
        <v>0.54197401332380957</v>
      </c>
      <c r="AX76" s="139">
        <f t="shared" si="47"/>
        <v>0.59400594178095234</v>
      </c>
      <c r="AY76" s="139">
        <f t="shared" si="47"/>
        <v>0.56676543345714281</v>
      </c>
      <c r="AZ76" s="139">
        <f t="shared" si="47"/>
        <v>0.47353998518095247</v>
      </c>
      <c r="BA76" s="139">
        <f t="shared" si="47"/>
        <v>0.46120452504761905</v>
      </c>
      <c r="BB76" s="139">
        <f t="shared" si="47"/>
        <v>0.50173216018095246</v>
      </c>
      <c r="BC76" s="142">
        <f t="shared" si="47"/>
        <v>0.45014747684761902</v>
      </c>
      <c r="BD76" s="142">
        <f>BD41/10^3</f>
        <v>0.45046701731428573</v>
      </c>
      <c r="BE76" s="142">
        <f t="shared" si="47"/>
        <v>0.44074797098095236</v>
      </c>
      <c r="BF76" s="142">
        <f t="shared" ref="BF76:BG76" si="48">BF41/10^3</f>
        <v>0.43356879458095238</v>
      </c>
      <c r="BG76" s="142">
        <f t="shared" si="48"/>
        <v>0.41130597378095241</v>
      </c>
      <c r="BH76" s="143"/>
      <c r="BI76" s="143"/>
    </row>
    <row r="77" spans="1:61" s="141" customFormat="1" ht="15" customHeight="1" thickBot="1">
      <c r="A77" s="32"/>
      <c r="B77" s="28"/>
      <c r="C77" s="28"/>
      <c r="D77" s="28"/>
      <c r="E77" s="28"/>
      <c r="F77" s="28"/>
      <c r="G77" s="28"/>
      <c r="H77" s="28"/>
      <c r="I77" s="28"/>
      <c r="J77" s="28"/>
      <c r="K77" s="28"/>
      <c r="L77" s="28"/>
      <c r="M77" s="28"/>
      <c r="N77" s="28"/>
      <c r="O77" s="28"/>
      <c r="P77" s="28"/>
      <c r="Q77" s="28"/>
      <c r="R77" s="28"/>
      <c r="S77" s="28"/>
      <c r="T77" s="28"/>
      <c r="U77" s="28"/>
      <c r="V77" s="144" t="s">
        <v>137</v>
      </c>
      <c r="W77" s="32"/>
      <c r="X77" s="28"/>
      <c r="Y77" s="28"/>
      <c r="Z77" s="144" t="s">
        <v>307</v>
      </c>
      <c r="AA77" s="145">
        <f t="shared" ref="AA77:AZ77" si="49">AA53/10^3</f>
        <v>13.021533195344297</v>
      </c>
      <c r="AB77" s="145">
        <f t="shared" si="49"/>
        <v>13.017721008972902</v>
      </c>
      <c r="AC77" s="145">
        <f t="shared" si="49"/>
        <v>14.074508923851342</v>
      </c>
      <c r="AD77" s="145">
        <f t="shared" si="49"/>
        <v>13.860587774110318</v>
      </c>
      <c r="AE77" s="145">
        <f t="shared" si="49"/>
        <v>16.41384689700163</v>
      </c>
      <c r="AF77" s="145">
        <f t="shared" si="49"/>
        <v>16.677520277291904</v>
      </c>
      <c r="AG77" s="145">
        <f t="shared" si="49"/>
        <v>17.045285243137425</v>
      </c>
      <c r="AH77" s="145">
        <f t="shared" si="49"/>
        <v>17.674176071424835</v>
      </c>
      <c r="AI77" s="145">
        <f t="shared" si="49"/>
        <v>17.648854912540664</v>
      </c>
      <c r="AJ77" s="145">
        <f t="shared" si="49"/>
        <v>17.422420183703331</v>
      </c>
      <c r="AK77" s="145">
        <f t="shared" si="49"/>
        <v>17.540055843352178</v>
      </c>
      <c r="AL77" s="145">
        <f t="shared" si="49"/>
        <v>16.300056308182064</v>
      </c>
      <c r="AM77" s="145">
        <f t="shared" si="49"/>
        <v>15.722717164627239</v>
      </c>
      <c r="AN77" s="145">
        <f t="shared" si="49"/>
        <v>15.680726364673424</v>
      </c>
      <c r="AO77" s="145">
        <f t="shared" si="49"/>
        <v>15.159258546814852</v>
      </c>
      <c r="AP77" s="145">
        <f t="shared" si="49"/>
        <v>14.715415811137527</v>
      </c>
      <c r="AQ77" s="145">
        <f t="shared" si="49"/>
        <v>13.950179301010806</v>
      </c>
      <c r="AR77" s="145">
        <f t="shared" si="49"/>
        <v>14.162741281836727</v>
      </c>
      <c r="AS77" s="145">
        <f t="shared" si="49"/>
        <v>15.201418139619451</v>
      </c>
      <c r="AT77" s="145">
        <f t="shared" si="49"/>
        <v>12.714866841544852</v>
      </c>
      <c r="AU77" s="145">
        <f t="shared" si="49"/>
        <v>13.033105870712472</v>
      </c>
      <c r="AV77" s="145">
        <f t="shared" si="49"/>
        <v>12.252618635413768</v>
      </c>
      <c r="AW77" s="145">
        <f t="shared" si="49"/>
        <v>12.844372379206465</v>
      </c>
      <c r="AX77" s="145">
        <f t="shared" si="49"/>
        <v>12.80458079346716</v>
      </c>
      <c r="AY77" s="145">
        <f t="shared" si="49"/>
        <v>12.336360854614972</v>
      </c>
      <c r="AZ77" s="145">
        <f t="shared" si="49"/>
        <v>12.290896924625912</v>
      </c>
      <c r="BA77" s="145">
        <f t="shared" ref="BA77:BF77" si="50">BA53/10^3</f>
        <v>11.713370066117037</v>
      </c>
      <c r="BB77" s="145">
        <f t="shared" si="50"/>
        <v>11.463225540201018</v>
      </c>
      <c r="BC77" s="146">
        <f t="shared" si="50"/>
        <v>12.302456207831272</v>
      </c>
      <c r="BD77" s="146">
        <f t="shared" si="50"/>
        <v>11.943273614987985</v>
      </c>
      <c r="BE77" s="146">
        <f t="shared" si="50"/>
        <v>11.027761157290048</v>
      </c>
      <c r="BF77" s="146">
        <f t="shared" si="50"/>
        <v>11.508574970575021</v>
      </c>
      <c r="BG77" s="146">
        <f t="shared" ref="BG77" si="51">BG53/10^3</f>
        <v>10.880214918157652</v>
      </c>
      <c r="BH77" s="147"/>
      <c r="BI77" s="147"/>
    </row>
    <row r="78" spans="1:61" s="141" customFormat="1" ht="15" customHeight="1" thickTop="1">
      <c r="A78" s="32"/>
      <c r="B78" s="28"/>
      <c r="C78" s="28"/>
      <c r="D78" s="28"/>
      <c r="E78" s="28"/>
      <c r="F78" s="28"/>
      <c r="G78" s="28"/>
      <c r="H78" s="28"/>
      <c r="I78" s="28"/>
      <c r="J78" s="28"/>
      <c r="K78" s="28"/>
      <c r="L78" s="28"/>
      <c r="M78" s="28"/>
      <c r="N78" s="28"/>
      <c r="O78" s="28"/>
      <c r="P78" s="28"/>
      <c r="Q78" s="28"/>
      <c r="R78" s="28"/>
      <c r="S78" s="28"/>
      <c r="T78" s="28"/>
      <c r="U78" s="28"/>
      <c r="V78" s="76" t="s">
        <v>23</v>
      </c>
      <c r="W78" s="32"/>
      <c r="X78" s="28"/>
      <c r="Y78" s="28"/>
      <c r="Z78" s="76" t="s">
        <v>4</v>
      </c>
      <c r="AA78" s="148">
        <f>SUM(AA70:AA77)</f>
        <v>1157.3736612948417</v>
      </c>
      <c r="AB78" s="148">
        <f t="shared" ref="AB78:AX78" si="52">SUM(AB70:AB77)</f>
        <v>1169.0705382829624</v>
      </c>
      <c r="AC78" s="148">
        <f t="shared" si="52"/>
        <v>1178.8520163191383</v>
      </c>
      <c r="AD78" s="148">
        <f t="shared" si="52"/>
        <v>1171.862380440022</v>
      </c>
      <c r="AE78" s="148">
        <f t="shared" si="52"/>
        <v>1226.8871013408252</v>
      </c>
      <c r="AF78" s="148">
        <f t="shared" si="52"/>
        <v>1239.2259343446403</v>
      </c>
      <c r="AG78" s="148">
        <f t="shared" si="52"/>
        <v>1251.7376568749514</v>
      </c>
      <c r="AH78" s="148">
        <f t="shared" si="52"/>
        <v>1244.449386026771</v>
      </c>
      <c r="AI78" s="148">
        <f t="shared" si="52"/>
        <v>1204.6025165230665</v>
      </c>
      <c r="AJ78" s="148">
        <f t="shared" si="52"/>
        <v>1241.2338256277233</v>
      </c>
      <c r="AK78" s="148">
        <f t="shared" si="52"/>
        <v>1263.9509604737498</v>
      </c>
      <c r="AL78" s="148">
        <f t="shared" si="52"/>
        <v>1249.3551085405857</v>
      </c>
      <c r="AM78" s="148">
        <f t="shared" si="52"/>
        <v>1278.9809878582869</v>
      </c>
      <c r="AN78" s="148">
        <f t="shared" si="52"/>
        <v>1287.4815493205126</v>
      </c>
      <c r="AO78" s="148">
        <f t="shared" si="52"/>
        <v>1282.8720338385413</v>
      </c>
      <c r="AP78" s="148">
        <f t="shared" si="52"/>
        <v>1290.3334473998234</v>
      </c>
      <c r="AQ78" s="148">
        <f t="shared" si="52"/>
        <v>1267.2690063349128</v>
      </c>
      <c r="AR78" s="148">
        <f t="shared" si="52"/>
        <v>1302.996432064788</v>
      </c>
      <c r="AS78" s="148">
        <f t="shared" si="52"/>
        <v>1232.1805729677649</v>
      </c>
      <c r="AT78" s="148">
        <f t="shared" si="52"/>
        <v>1163.3657495647244</v>
      </c>
      <c r="AU78" s="148">
        <f t="shared" si="52"/>
        <v>1214.785378480557</v>
      </c>
      <c r="AV78" s="148">
        <f t="shared" si="52"/>
        <v>1264.8031606841437</v>
      </c>
      <c r="AW78" s="148">
        <f t="shared" si="52"/>
        <v>1305.9695076752541</v>
      </c>
      <c r="AX78" s="148">
        <f t="shared" si="52"/>
        <v>1315.3198122312906</v>
      </c>
      <c r="AY78" s="148">
        <f t="shared" ref="AY78:BE78" si="53">SUM(AY70:AY77)</f>
        <v>1263.7659744515095</v>
      </c>
      <c r="AZ78" s="148">
        <f t="shared" si="53"/>
        <v>1223.194823839282</v>
      </c>
      <c r="BA78" s="148">
        <f t="shared" si="53"/>
        <v>1203.1775492311178</v>
      </c>
      <c r="BB78" s="148">
        <f t="shared" si="53"/>
        <v>1187.5239079826417</v>
      </c>
      <c r="BC78" s="148">
        <f t="shared" si="53"/>
        <v>1142.4992917036791</v>
      </c>
      <c r="BD78" s="148">
        <f t="shared" si="53"/>
        <v>1105.4615833546895</v>
      </c>
      <c r="BE78" s="148">
        <f t="shared" si="53"/>
        <v>1040.4758641844646</v>
      </c>
      <c r="BF78" s="148">
        <f t="shared" ref="BF78:BG78" si="54">SUM(BF70:BF77)</f>
        <v>1061.8554950656198</v>
      </c>
      <c r="BG78" s="148">
        <f t="shared" si="54"/>
        <v>1034.8610742171709</v>
      </c>
      <c r="BH78" s="140"/>
      <c r="BI78" s="140"/>
    </row>
    <row r="79" spans="1:61">
      <c r="AA79" s="149"/>
    </row>
    <row r="80" spans="1:61">
      <c r="V80" s="28" t="s">
        <v>646</v>
      </c>
      <c r="Z80" s="28" t="s">
        <v>647</v>
      </c>
    </row>
    <row r="81" spans="1:61">
      <c r="V81" s="134" t="s">
        <v>642</v>
      </c>
      <c r="Z81" s="134" t="s">
        <v>364</v>
      </c>
      <c r="AA81" s="135">
        <v>1990</v>
      </c>
      <c r="AB81" s="135">
        <f t="shared" ref="AB81:BG81" si="55">AA81+1</f>
        <v>1991</v>
      </c>
      <c r="AC81" s="135">
        <f t="shared" si="55"/>
        <v>1992</v>
      </c>
      <c r="AD81" s="135">
        <f t="shared" si="55"/>
        <v>1993</v>
      </c>
      <c r="AE81" s="135">
        <f t="shared" si="55"/>
        <v>1994</v>
      </c>
      <c r="AF81" s="135">
        <f t="shared" si="55"/>
        <v>1995</v>
      </c>
      <c r="AG81" s="135">
        <f t="shared" si="55"/>
        <v>1996</v>
      </c>
      <c r="AH81" s="135">
        <f t="shared" si="55"/>
        <v>1997</v>
      </c>
      <c r="AI81" s="135">
        <f t="shared" si="55"/>
        <v>1998</v>
      </c>
      <c r="AJ81" s="135">
        <f t="shared" si="55"/>
        <v>1999</v>
      </c>
      <c r="AK81" s="135">
        <f t="shared" si="55"/>
        <v>2000</v>
      </c>
      <c r="AL81" s="135">
        <f t="shared" si="55"/>
        <v>2001</v>
      </c>
      <c r="AM81" s="135">
        <f t="shared" si="55"/>
        <v>2002</v>
      </c>
      <c r="AN81" s="135">
        <f t="shared" si="55"/>
        <v>2003</v>
      </c>
      <c r="AO81" s="135">
        <f t="shared" si="55"/>
        <v>2004</v>
      </c>
      <c r="AP81" s="135">
        <f t="shared" si="55"/>
        <v>2005</v>
      </c>
      <c r="AQ81" s="135">
        <f t="shared" si="55"/>
        <v>2006</v>
      </c>
      <c r="AR81" s="135">
        <f t="shared" si="55"/>
        <v>2007</v>
      </c>
      <c r="AS81" s="135">
        <f t="shared" si="55"/>
        <v>2008</v>
      </c>
      <c r="AT81" s="135">
        <f t="shared" si="55"/>
        <v>2009</v>
      </c>
      <c r="AU81" s="135">
        <f t="shared" si="55"/>
        <v>2010</v>
      </c>
      <c r="AV81" s="135">
        <f t="shared" si="55"/>
        <v>2011</v>
      </c>
      <c r="AW81" s="135">
        <f t="shared" si="55"/>
        <v>2012</v>
      </c>
      <c r="AX81" s="135">
        <f t="shared" si="55"/>
        <v>2013</v>
      </c>
      <c r="AY81" s="135">
        <f t="shared" si="55"/>
        <v>2014</v>
      </c>
      <c r="AZ81" s="135">
        <f t="shared" si="55"/>
        <v>2015</v>
      </c>
      <c r="BA81" s="135">
        <f t="shared" si="55"/>
        <v>2016</v>
      </c>
      <c r="BB81" s="135">
        <f t="shared" si="55"/>
        <v>2017</v>
      </c>
      <c r="BC81" s="135">
        <f t="shared" si="55"/>
        <v>2018</v>
      </c>
      <c r="BD81" s="135">
        <f t="shared" si="55"/>
        <v>2019</v>
      </c>
      <c r="BE81" s="135">
        <f t="shared" si="55"/>
        <v>2020</v>
      </c>
      <c r="BF81" s="135">
        <f t="shared" si="55"/>
        <v>2021</v>
      </c>
      <c r="BG81" s="135">
        <f t="shared" si="55"/>
        <v>2022</v>
      </c>
      <c r="BH81" s="135" t="s">
        <v>18</v>
      </c>
      <c r="BI81" s="136" t="s">
        <v>2</v>
      </c>
    </row>
    <row r="82" spans="1:61" s="141" customFormat="1" ht="15" customHeight="1">
      <c r="A82" s="32"/>
      <c r="B82" s="28"/>
      <c r="C82" s="28"/>
      <c r="D82" s="28"/>
      <c r="E82" s="28"/>
      <c r="F82" s="28"/>
      <c r="G82" s="28"/>
      <c r="H82" s="28"/>
      <c r="I82" s="28"/>
      <c r="J82" s="28"/>
      <c r="K82" s="28"/>
      <c r="L82" s="28"/>
      <c r="M82" s="28"/>
      <c r="N82" s="28"/>
      <c r="O82" s="28"/>
      <c r="P82" s="28"/>
      <c r="Q82" s="28"/>
      <c r="R82" s="28"/>
      <c r="S82" s="28"/>
      <c r="T82" s="28"/>
      <c r="U82" s="28"/>
      <c r="V82" s="137" t="s">
        <v>643</v>
      </c>
      <c r="W82" s="32"/>
      <c r="X82" s="28"/>
      <c r="Y82" s="28"/>
      <c r="Z82" s="137" t="s">
        <v>365</v>
      </c>
      <c r="AA82" s="150"/>
      <c r="AB82" s="151">
        <f t="shared" ref="AB82:AS83" si="56">AB70/$AA70-1</f>
        <v>2.4386850854603015E-3</v>
      </c>
      <c r="AC82" s="151">
        <f t="shared" si="56"/>
        <v>1.5735857763414351E-2</v>
      </c>
      <c r="AD82" s="151">
        <f t="shared" si="56"/>
        <v>-3.1210944781286831E-2</v>
      </c>
      <c r="AE82" s="151">
        <f t="shared" si="56"/>
        <v>6.2228414560834722E-2</v>
      </c>
      <c r="AF82" s="151">
        <f t="shared" si="56"/>
        <v>2.8086150776789776E-2</v>
      </c>
      <c r="AG82" s="151">
        <f t="shared" si="56"/>
        <v>3.5002915566613835E-2</v>
      </c>
      <c r="AH82" s="151">
        <f t="shared" si="56"/>
        <v>2.3828684153582858E-2</v>
      </c>
      <c r="AI82" s="151">
        <f t="shared" si="56"/>
        <v>-9.9894948955494556E-3</v>
      </c>
      <c r="AJ82" s="151">
        <f t="shared" si="56"/>
        <v>4.9718676757470437E-2</v>
      </c>
      <c r="AK82" s="151">
        <f t="shared" si="56"/>
        <v>7.297318591363311E-2</v>
      </c>
      <c r="AL82" s="151">
        <f t="shared" si="56"/>
        <v>4.8682844496168443E-2</v>
      </c>
      <c r="AM82" s="151">
        <f t="shared" si="56"/>
        <v>0.12169467123081867</v>
      </c>
      <c r="AN82" s="151">
        <f t="shared" si="56"/>
        <v>0.17354368724841196</v>
      </c>
      <c r="AO82" s="151">
        <f t="shared" si="56"/>
        <v>0.16720381669231821</v>
      </c>
      <c r="AP82" s="151">
        <f t="shared" si="56"/>
        <v>0.21989105827754085</v>
      </c>
      <c r="AQ82" s="151">
        <f t="shared" si="56"/>
        <v>0.19548214461020685</v>
      </c>
      <c r="AR82" s="151">
        <f t="shared" si="56"/>
        <v>0.33188311849624474</v>
      </c>
      <c r="AS82" s="151">
        <f t="shared" si="56"/>
        <v>0.27972061935207271</v>
      </c>
      <c r="AT82" s="151">
        <f t="shared" ref="AT82:AX87" si="57">AT70/$AA70-1</f>
        <v>0.19747304236796448</v>
      </c>
      <c r="AU82" s="151">
        <f t="shared" si="57"/>
        <v>0.28558094518171351</v>
      </c>
      <c r="AV82" s="151">
        <f t="shared" si="57"/>
        <v>0.45118058736190725</v>
      </c>
      <c r="AW82" s="151">
        <f t="shared" si="57"/>
        <v>0.57804151134963555</v>
      </c>
      <c r="AX82" s="151">
        <f t="shared" si="57"/>
        <v>0.58338411700639092</v>
      </c>
      <c r="AY82" s="151">
        <f t="shared" ref="AY82:BB90" si="58">AY70/$AA70-1</f>
        <v>0.50028722107523738</v>
      </c>
      <c r="AZ82" s="151">
        <f t="shared" si="58"/>
        <v>0.4307808291751265</v>
      </c>
      <c r="BA82" s="151">
        <f t="shared" si="58"/>
        <v>0.41660379373856737</v>
      </c>
      <c r="BB82" s="151">
        <f t="shared" si="58"/>
        <v>0.37917915638169508</v>
      </c>
      <c r="BC82" s="151">
        <f t="shared" ref="BC82:BE90" si="59">BC70/$AA70-1</f>
        <v>0.27740068945899865</v>
      </c>
      <c r="BD82" s="151">
        <f t="shared" si="59"/>
        <v>0.21615004004705551</v>
      </c>
      <c r="BE82" s="152">
        <f t="shared" si="59"/>
        <v>0.18463126371334626</v>
      </c>
      <c r="BF82" s="152">
        <f>BF70/$AA70-1</f>
        <v>0.20242174835412552</v>
      </c>
      <c r="BG82" s="152">
        <f>BG70/$AA70-1</f>
        <v>0.18170204589005712</v>
      </c>
      <c r="BH82" s="139"/>
      <c r="BI82" s="139"/>
    </row>
    <row r="83" spans="1:61" s="141" customFormat="1" ht="15" customHeight="1">
      <c r="A83" s="32"/>
      <c r="B83" s="28"/>
      <c r="C83" s="28"/>
      <c r="D83" s="28"/>
      <c r="E83" s="28"/>
      <c r="F83" s="28"/>
      <c r="G83" s="28"/>
      <c r="H83" s="28"/>
      <c r="I83" s="28"/>
      <c r="J83" s="28"/>
      <c r="K83" s="28"/>
      <c r="L83" s="28"/>
      <c r="M83" s="28"/>
      <c r="N83" s="28"/>
      <c r="O83" s="28"/>
      <c r="P83" s="28"/>
      <c r="Q83" s="28"/>
      <c r="R83" s="28"/>
      <c r="S83" s="28"/>
      <c r="T83" s="28"/>
      <c r="U83" s="28"/>
      <c r="V83" s="137" t="s">
        <v>416</v>
      </c>
      <c r="W83" s="32"/>
      <c r="X83" s="28"/>
      <c r="Y83" s="28"/>
      <c r="Z83" s="137" t="s">
        <v>366</v>
      </c>
      <c r="AA83" s="150"/>
      <c r="AB83" s="151">
        <f t="shared" si="56"/>
        <v>-9.9668829098196188E-3</v>
      </c>
      <c r="AC83" s="151">
        <f t="shared" ref="AC83:AS83" si="60">AC71/$AA71-1</f>
        <v>-2.461007493320877E-2</v>
      </c>
      <c r="AD83" s="151">
        <f t="shared" si="60"/>
        <v>-2.2013372626392025E-2</v>
      </c>
      <c r="AE83" s="151">
        <f t="shared" si="60"/>
        <v>3.1245711153147226E-3</v>
      </c>
      <c r="AF83" s="151">
        <f t="shared" si="60"/>
        <v>2.2532327252107853E-2</v>
      </c>
      <c r="AG83" s="151">
        <f t="shared" si="60"/>
        <v>3.198281438592665E-2</v>
      </c>
      <c r="AH83" s="151">
        <f t="shared" si="60"/>
        <v>2.0498497181270281E-2</v>
      </c>
      <c r="AI83" s="151">
        <f t="shared" si="60"/>
        <v>-5.0150412797419053E-2</v>
      </c>
      <c r="AJ83" s="151">
        <f t="shared" si="60"/>
        <v>-3.7034596270486664E-2</v>
      </c>
      <c r="AK83" s="151">
        <f t="shared" si="60"/>
        <v>-8.2600985206686683E-3</v>
      </c>
      <c r="AL83" s="151">
        <f t="shared" si="60"/>
        <v>-2.5077665315082265E-2</v>
      </c>
      <c r="AM83" s="151">
        <f t="shared" si="60"/>
        <v>-9.1659917016705394E-3</v>
      </c>
      <c r="AN83" s="151">
        <f t="shared" si="60"/>
        <v>-1.49017068765811E-2</v>
      </c>
      <c r="AO83" s="151">
        <f t="shared" si="60"/>
        <v>-1.6459646783345883E-2</v>
      </c>
      <c r="AP83" s="151">
        <f t="shared" si="60"/>
        <v>-4.3644937335712841E-2</v>
      </c>
      <c r="AQ83" s="151">
        <f t="shared" si="60"/>
        <v>-5.0794533810114895E-2</v>
      </c>
      <c r="AR83" s="151">
        <f t="shared" si="60"/>
        <v>-5.5817088844674179E-2</v>
      </c>
      <c r="AS83" s="151">
        <f t="shared" si="60"/>
        <v>-0.13875923570080761</v>
      </c>
      <c r="AT83" s="151">
        <f t="shared" si="57"/>
        <v>-0.18694565088699311</v>
      </c>
      <c r="AU83" s="151">
        <f t="shared" si="57"/>
        <v>-0.13931018552341723</v>
      </c>
      <c r="AV83" s="151">
        <f t="shared" si="57"/>
        <v>-0.14199400729853917</v>
      </c>
      <c r="AW83" s="151">
        <f t="shared" si="57"/>
        <v>-0.14280239049918164</v>
      </c>
      <c r="AX83" s="151">
        <f t="shared" si="57"/>
        <v>-0.128418042764605</v>
      </c>
      <c r="AY83" s="151">
        <f t="shared" si="58"/>
        <v>-0.1500396412700421</v>
      </c>
      <c r="AZ83" s="151">
        <f t="shared" si="58"/>
        <v>-0.17655503117477434</v>
      </c>
      <c r="BA83" s="151">
        <f t="shared" si="58"/>
        <v>-0.21590582657615487</v>
      </c>
      <c r="BB83" s="151">
        <f t="shared" si="58"/>
        <v>-0.22720588737514069</v>
      </c>
      <c r="BC83" s="151">
        <f t="shared" si="59"/>
        <v>-0.23485962827764695</v>
      </c>
      <c r="BD83" s="151">
        <f t="shared" si="59"/>
        <v>-0.25587123273687407</v>
      </c>
      <c r="BE83" s="152">
        <f t="shared" si="59"/>
        <v>-0.33330327206416088</v>
      </c>
      <c r="BF83" s="152">
        <f t="shared" ref="BF83:BG83" si="61">BF71/$AA71-1</f>
        <v>-0.28403284398788542</v>
      </c>
      <c r="BG83" s="152">
        <f t="shared" si="61"/>
        <v>-0.32922932264215776</v>
      </c>
      <c r="BH83" s="139"/>
      <c r="BI83" s="139"/>
    </row>
    <row r="84" spans="1:61" s="141" customFormat="1" ht="15" customHeight="1">
      <c r="A84" s="32"/>
      <c r="B84" s="28"/>
      <c r="C84" s="28"/>
      <c r="D84" s="28"/>
      <c r="E84" s="28"/>
      <c r="F84" s="28"/>
      <c r="G84" s="28"/>
      <c r="H84" s="28"/>
      <c r="I84" s="28"/>
      <c r="J84" s="28"/>
      <c r="K84" s="28"/>
      <c r="L84" s="28"/>
      <c r="M84" s="28"/>
      <c r="N84" s="28"/>
      <c r="O84" s="28"/>
      <c r="P84" s="28"/>
      <c r="Q84" s="28"/>
      <c r="R84" s="28"/>
      <c r="S84" s="28"/>
      <c r="T84" s="28"/>
      <c r="U84" s="28"/>
      <c r="V84" s="137" t="s">
        <v>166</v>
      </c>
      <c r="W84" s="32"/>
      <c r="X84" s="28"/>
      <c r="Y84" s="28"/>
      <c r="Z84" s="137" t="s">
        <v>367</v>
      </c>
      <c r="AA84" s="150"/>
      <c r="AB84" s="151">
        <f t="shared" ref="AB84:AS84" si="62">AB72/$AA72-1</f>
        <v>5.8345503903808327E-2</v>
      </c>
      <c r="AC84" s="151">
        <f t="shared" si="62"/>
        <v>9.0956467790784146E-2</v>
      </c>
      <c r="AD84" s="151">
        <f t="shared" si="62"/>
        <v>0.10955831847240027</v>
      </c>
      <c r="AE84" s="151">
        <f t="shared" si="62"/>
        <v>0.15509316227199954</v>
      </c>
      <c r="AF84" s="151">
        <f t="shared" si="62"/>
        <v>0.20113225537006252</v>
      </c>
      <c r="AG84" s="151">
        <f t="shared" si="62"/>
        <v>0.23459360556556264</v>
      </c>
      <c r="AH84" s="151">
        <f t="shared" si="62"/>
        <v>0.24338446234201694</v>
      </c>
      <c r="AI84" s="151">
        <f t="shared" si="62"/>
        <v>0.23409776846573238</v>
      </c>
      <c r="AJ84" s="151">
        <f t="shared" si="62"/>
        <v>0.25437059636936943</v>
      </c>
      <c r="AK84" s="151">
        <f t="shared" si="62"/>
        <v>0.25205523457565748</v>
      </c>
      <c r="AL84" s="151">
        <f t="shared" si="62"/>
        <v>0.27258075712464391</v>
      </c>
      <c r="AM84" s="151">
        <f t="shared" si="62"/>
        <v>0.25444298773827101</v>
      </c>
      <c r="AN84" s="151">
        <f t="shared" si="62"/>
        <v>0.23445673491267627</v>
      </c>
      <c r="AO84" s="151">
        <f t="shared" si="62"/>
        <v>0.20501586303050723</v>
      </c>
      <c r="AP84" s="151">
        <f t="shared" si="62"/>
        <v>0.17772353279437758</v>
      </c>
      <c r="AQ84" s="151">
        <f t="shared" si="62"/>
        <v>0.16423258421643694</v>
      </c>
      <c r="AR84" s="151">
        <f t="shared" si="62"/>
        <v>0.15039525016294486</v>
      </c>
      <c r="AS84" s="151">
        <f t="shared" si="62"/>
        <v>0.11242048347453748</v>
      </c>
      <c r="AT84" s="151">
        <f t="shared" si="57"/>
        <v>9.6065430056317958E-2</v>
      </c>
      <c r="AU84" s="151">
        <f t="shared" si="57"/>
        <v>9.8092925789830643E-2</v>
      </c>
      <c r="AV84" s="151">
        <f t="shared" si="57"/>
        <v>7.4195265212638084E-2</v>
      </c>
      <c r="AW84" s="151">
        <f t="shared" si="57"/>
        <v>7.848037084970616E-2</v>
      </c>
      <c r="AX84" s="151">
        <f t="shared" si="57"/>
        <v>6.4186411230757523E-2</v>
      </c>
      <c r="AY84" s="151">
        <f t="shared" si="58"/>
        <v>3.9621104293701137E-2</v>
      </c>
      <c r="AZ84" s="151">
        <f t="shared" si="58"/>
        <v>3.3319369372205809E-2</v>
      </c>
      <c r="BA84" s="151">
        <f t="shared" si="58"/>
        <v>2.4367944503324246E-2</v>
      </c>
      <c r="BB84" s="151">
        <f t="shared" si="58"/>
        <v>1.5397901563194205E-2</v>
      </c>
      <c r="BC84" s="151">
        <f t="shared" si="59"/>
        <v>4.3343237857411676E-3</v>
      </c>
      <c r="BD84" s="151">
        <f t="shared" si="59"/>
        <v>-1.5422323502165991E-2</v>
      </c>
      <c r="BE84" s="152">
        <f t="shared" si="59"/>
        <v>-0.12646973213163981</v>
      </c>
      <c r="BF84" s="152">
        <f t="shared" ref="BF84:BG84" si="63">BF72/$AA72-1</f>
        <v>-0.11993747785717868</v>
      </c>
      <c r="BG84" s="152">
        <f t="shared" si="63"/>
        <v>-8.4597185949907616E-2</v>
      </c>
      <c r="BH84" s="139"/>
      <c r="BI84" s="139"/>
    </row>
    <row r="85" spans="1:61" s="141" customFormat="1" ht="15" customHeight="1">
      <c r="A85" s="32"/>
      <c r="B85" s="28"/>
      <c r="C85" s="28"/>
      <c r="D85" s="28"/>
      <c r="E85" s="28"/>
      <c r="F85" s="28"/>
      <c r="G85" s="28"/>
      <c r="H85" s="28"/>
      <c r="I85" s="28"/>
      <c r="J85" s="28"/>
      <c r="K85" s="28"/>
      <c r="L85" s="28"/>
      <c r="M85" s="28"/>
      <c r="N85" s="28"/>
      <c r="O85" s="28"/>
      <c r="P85" s="28"/>
      <c r="Q85" s="28"/>
      <c r="R85" s="28"/>
      <c r="S85" s="28"/>
      <c r="T85" s="28"/>
      <c r="U85" s="28"/>
      <c r="V85" s="137" t="s">
        <v>644</v>
      </c>
      <c r="W85" s="32"/>
      <c r="X85" s="28"/>
      <c r="Y85" s="28"/>
      <c r="Z85" s="137" t="s">
        <v>368</v>
      </c>
      <c r="AA85" s="150"/>
      <c r="AB85" s="151">
        <f t="shared" ref="AB85:AS85" si="64">AB73/$AA73-1</f>
        <v>7.8013726122900806E-3</v>
      </c>
      <c r="AC85" s="151">
        <f t="shared" si="64"/>
        <v>2.3173284262986815E-2</v>
      </c>
      <c r="AD85" s="151">
        <f t="shared" si="64"/>
        <v>6.7977919209263105E-2</v>
      </c>
      <c r="AE85" s="151">
        <f t="shared" si="64"/>
        <v>5.8705017690878991E-2</v>
      </c>
      <c r="AF85" s="151">
        <f t="shared" si="64"/>
        <v>0.1089453002095333</v>
      </c>
      <c r="AG85" s="151">
        <f t="shared" si="64"/>
        <v>0.10201470221995224</v>
      </c>
      <c r="AH85" s="151">
        <f t="shared" si="64"/>
        <v>0.10759716156805044</v>
      </c>
      <c r="AI85" s="151">
        <f t="shared" si="64"/>
        <v>0.14144720515122411</v>
      </c>
      <c r="AJ85" s="151">
        <f t="shared" si="64"/>
        <v>0.17804552399814066</v>
      </c>
      <c r="AK85" s="151">
        <f t="shared" si="64"/>
        <v>0.20280929001118064</v>
      </c>
      <c r="AL85" s="151">
        <f t="shared" si="64"/>
        <v>0.19431443329918485</v>
      </c>
      <c r="AM85" s="151">
        <f t="shared" si="64"/>
        <v>0.21810611000942259</v>
      </c>
      <c r="AN85" s="151">
        <f t="shared" si="64"/>
        <v>0.19359830383222443</v>
      </c>
      <c r="AO85" s="151">
        <f t="shared" si="64"/>
        <v>0.22390027198746854</v>
      </c>
      <c r="AP85" s="151">
        <f t="shared" si="64"/>
        <v>0.23929720219989403</v>
      </c>
      <c r="AQ85" s="151">
        <f t="shared" si="64"/>
        <v>0.18609036220565023</v>
      </c>
      <c r="AR85" s="151">
        <f t="shared" si="64"/>
        <v>0.12590451597910968</v>
      </c>
      <c r="AS85" s="151">
        <f t="shared" si="64"/>
        <v>5.3202322743279629E-2</v>
      </c>
      <c r="AT85" s="151">
        <f t="shared" si="57"/>
        <v>-1.2022402689644274E-2</v>
      </c>
      <c r="AU85" s="151">
        <f t="shared" si="57"/>
        <v>-8.2968060355089746E-3</v>
      </c>
      <c r="AV85" s="151">
        <f t="shared" si="57"/>
        <v>-3.4411201372345102E-2</v>
      </c>
      <c r="AW85" s="151">
        <f t="shared" si="57"/>
        <v>-7.8424794959267241E-2</v>
      </c>
      <c r="AX85" s="151">
        <f t="shared" si="57"/>
        <v>-5.6047765860191889E-2</v>
      </c>
      <c r="AY85" s="151">
        <f t="shared" si="58"/>
        <v>-0.10255843077400617</v>
      </c>
      <c r="AZ85" s="151">
        <f t="shared" si="58"/>
        <v>-0.12020894978174601</v>
      </c>
      <c r="BA85" s="151">
        <f t="shared" si="58"/>
        <v>-0.10921641539239146</v>
      </c>
      <c r="BB85" s="151">
        <f t="shared" si="58"/>
        <v>-8.7870635555277632E-2</v>
      </c>
      <c r="BC85" s="151">
        <f t="shared" si="59"/>
        <v>-0.10498437637178393</v>
      </c>
      <c r="BD85" s="151">
        <f t="shared" si="59"/>
        <v>-0.11199112322419569</v>
      </c>
      <c r="BE85" s="152">
        <f t="shared" si="59"/>
        <v>-0.11199289607017959</v>
      </c>
      <c r="BF85" s="152">
        <f t="shared" ref="BF85:BG85" si="65">BF73/$AA73-1</f>
        <v>-0.14749800775045518</v>
      </c>
      <c r="BG85" s="152">
        <f t="shared" si="65"/>
        <v>-0.19301992154189895</v>
      </c>
      <c r="BH85" s="139"/>
      <c r="BI85" s="139"/>
    </row>
    <row r="86" spans="1:61" s="141" customFormat="1" ht="15" customHeight="1">
      <c r="A86" s="32"/>
      <c r="B86" s="28"/>
      <c r="C86" s="28"/>
      <c r="D86" s="28"/>
      <c r="E86" s="28"/>
      <c r="F86" s="28"/>
      <c r="G86" s="28"/>
      <c r="H86" s="28"/>
      <c r="I86" s="28"/>
      <c r="J86" s="28"/>
      <c r="K86" s="28"/>
      <c r="L86" s="28"/>
      <c r="M86" s="28"/>
      <c r="N86" s="28"/>
      <c r="O86" s="28"/>
      <c r="P86" s="28"/>
      <c r="Q86" s="28"/>
      <c r="R86" s="28"/>
      <c r="S86" s="28"/>
      <c r="T86" s="28"/>
      <c r="U86" s="28"/>
      <c r="V86" s="137" t="s">
        <v>483</v>
      </c>
      <c r="W86" s="32"/>
      <c r="X86" s="28"/>
      <c r="Y86" s="28"/>
      <c r="Z86" s="137" t="s">
        <v>369</v>
      </c>
      <c r="AA86" s="150"/>
      <c r="AB86" s="151">
        <f t="shared" ref="AB86:AS86" si="66">AB74/$AA74-1</f>
        <v>7.7856171814907338E-2</v>
      </c>
      <c r="AC86" s="151">
        <f t="shared" si="66"/>
        <v>3.6610246355188059E-2</v>
      </c>
      <c r="AD86" s="151">
        <f t="shared" si="66"/>
        <v>6.3463271670430643E-2</v>
      </c>
      <c r="AE86" s="151">
        <f t="shared" si="66"/>
        <v>0.16716798906906938</v>
      </c>
      <c r="AF86" s="151">
        <f t="shared" si="66"/>
        <v>1.5968522375050354</v>
      </c>
      <c r="AG86" s="151">
        <f t="shared" si="66"/>
        <v>1.842398318149054</v>
      </c>
      <c r="AH86" s="151">
        <f t="shared" si="66"/>
        <v>1.9001027959496182</v>
      </c>
      <c r="AI86" s="151">
        <f t="shared" si="66"/>
        <v>1.5093264731268703</v>
      </c>
      <c r="AJ86" s="151">
        <f t="shared" si="66"/>
        <v>1.7219404367174809</v>
      </c>
      <c r="AK86" s="151">
        <f t="shared" si="66"/>
        <v>1.6008607470632255</v>
      </c>
      <c r="AL86" s="151">
        <f t="shared" si="66"/>
        <v>1.7832368458901868</v>
      </c>
      <c r="AM86" s="151">
        <f t="shared" si="66"/>
        <v>1.6879573240227486</v>
      </c>
      <c r="AN86" s="151">
        <f t="shared" si="66"/>
        <v>1.592354491049218</v>
      </c>
      <c r="AO86" s="151">
        <f t="shared" si="66"/>
        <v>1.4628790796331916</v>
      </c>
      <c r="AP86" s="151">
        <f t="shared" si="66"/>
        <v>1.6242002401021822</v>
      </c>
      <c r="AQ86" s="151">
        <f t="shared" si="66"/>
        <v>1.8614645264308427</v>
      </c>
      <c r="AR86" s="151">
        <f t="shared" si="66"/>
        <v>2.1768822750285044</v>
      </c>
      <c r="AS86" s="151">
        <f t="shared" si="66"/>
        <v>1.923414957949543</v>
      </c>
      <c r="AT86" s="151">
        <f t="shared" si="57"/>
        <v>1.6007446982232247</v>
      </c>
      <c r="AU86" s="151">
        <f t="shared" si="57"/>
        <v>1.4657817240510322</v>
      </c>
      <c r="AV86" s="151">
        <f t="shared" si="57"/>
        <v>1.4805412550624055</v>
      </c>
      <c r="AW86" s="151">
        <f t="shared" si="57"/>
        <v>1.5394688973714867</v>
      </c>
      <c r="AX86" s="151">
        <f t="shared" si="57"/>
        <v>1.2768197967778079</v>
      </c>
      <c r="AY86" s="151">
        <f t="shared" si="58"/>
        <v>1.318801375191029</v>
      </c>
      <c r="AZ86" s="151">
        <f t="shared" si="58"/>
        <v>1.1985941673952571</v>
      </c>
      <c r="BA86" s="151">
        <f t="shared" si="58"/>
        <v>1.3639037115014423</v>
      </c>
      <c r="BB86" s="151">
        <f t="shared" si="58"/>
        <v>1.2648545756587555</v>
      </c>
      <c r="BC86" s="151">
        <f t="shared" si="59"/>
        <v>1.2042099480511159</v>
      </c>
      <c r="BD86" s="151">
        <f t="shared" si="59"/>
        <v>0.99489162528401454</v>
      </c>
      <c r="BE86" s="152">
        <f t="shared" si="59"/>
        <v>1.0143003869266227</v>
      </c>
      <c r="BF86" s="152">
        <f t="shared" ref="BF86:BG86" si="67">BF74/$AA74-1</f>
        <v>0.8431128784225852</v>
      </c>
      <c r="BG86" s="152">
        <f t="shared" si="67"/>
        <v>0.71792449292792138</v>
      </c>
      <c r="BH86" s="139"/>
      <c r="BI86" s="139"/>
    </row>
    <row r="87" spans="1:61" s="141" customFormat="1" ht="15" customHeight="1">
      <c r="A87" s="32"/>
      <c r="B87" s="28"/>
      <c r="C87" s="28"/>
      <c r="D87" s="28"/>
      <c r="E87" s="28"/>
      <c r="F87" s="28"/>
      <c r="G87" s="28"/>
      <c r="H87" s="28"/>
      <c r="I87" s="28"/>
      <c r="J87" s="28"/>
      <c r="K87" s="28"/>
      <c r="L87" s="28"/>
      <c r="M87" s="28"/>
      <c r="N87" s="28"/>
      <c r="O87" s="28"/>
      <c r="P87" s="28"/>
      <c r="Q87" s="28"/>
      <c r="R87" s="28"/>
      <c r="S87" s="28"/>
      <c r="T87" s="28"/>
      <c r="U87" s="28"/>
      <c r="V87" s="137" t="s">
        <v>645</v>
      </c>
      <c r="W87" s="32"/>
      <c r="X87" s="28"/>
      <c r="Y87" s="28"/>
      <c r="Z87" s="137" t="s">
        <v>398</v>
      </c>
      <c r="AA87" s="150"/>
      <c r="AB87" s="151">
        <f t="shared" ref="AB87:AS87" si="68">AB75/$AA75-1</f>
        <v>2.0058940435411232E-2</v>
      </c>
      <c r="AC87" s="151">
        <f t="shared" si="68"/>
        <v>1.986112555686792E-2</v>
      </c>
      <c r="AD87" s="151">
        <f t="shared" si="68"/>
        <v>1.5769491699191285E-4</v>
      </c>
      <c r="AE87" s="151">
        <f t="shared" si="68"/>
        <v>2.635655568707751E-2</v>
      </c>
      <c r="AF87" s="151">
        <f t="shared" si="68"/>
        <v>3.0999374065679985E-2</v>
      </c>
      <c r="AG87" s="151">
        <f t="shared" si="68"/>
        <v>4.0128146864256919E-2</v>
      </c>
      <c r="AH87" s="151">
        <f t="shared" si="68"/>
        <v>2.2159556429255378E-3</v>
      </c>
      <c r="AI87" s="151">
        <f t="shared" si="68"/>
        <v>-9.0722857289320058E-2</v>
      </c>
      <c r="AJ87" s="151">
        <f t="shared" si="68"/>
        <v>-8.4980294011247293E-2</v>
      </c>
      <c r="AK87" s="151">
        <f t="shared" si="68"/>
        <v>-7.7326875040224063E-2</v>
      </c>
      <c r="AL87" s="151">
        <f t="shared" si="68"/>
        <v>-9.7140639060345979E-2</v>
      </c>
      <c r="AM87" s="151">
        <f t="shared" si="68"/>
        <v>-0.1330358662862301</v>
      </c>
      <c r="AN87" s="151">
        <f t="shared" si="68"/>
        <v>-0.14255535770361749</v>
      </c>
      <c r="AO87" s="151">
        <f t="shared" si="68"/>
        <v>-0.1425240934670674</v>
      </c>
      <c r="AP87" s="151">
        <f t="shared" si="68"/>
        <v>-0.12616636437813333</v>
      </c>
      <c r="AQ87" s="151">
        <f t="shared" si="68"/>
        <v>-0.12137444845415801</v>
      </c>
      <c r="AR87" s="151">
        <f t="shared" si="68"/>
        <v>-0.1338968173905114</v>
      </c>
      <c r="AS87" s="151">
        <f t="shared" si="68"/>
        <v>-0.20073936779484181</v>
      </c>
      <c r="AT87" s="151">
        <f t="shared" si="57"/>
        <v>-0.28444417583276416</v>
      </c>
      <c r="AU87" s="151">
        <f t="shared" si="57"/>
        <v>-0.26877963709191133</v>
      </c>
      <c r="AV87" s="151">
        <f t="shared" si="57"/>
        <v>-0.2730548518778787</v>
      </c>
      <c r="AW87" s="151">
        <f t="shared" si="57"/>
        <v>-0.27107069323148292</v>
      </c>
      <c r="AX87" s="151">
        <f t="shared" si="57"/>
        <v>-0.2443307628076381</v>
      </c>
      <c r="AY87" s="151">
        <f t="shared" si="58"/>
        <v>-0.25337384499559357</v>
      </c>
      <c r="AZ87" s="151">
        <f t="shared" si="58"/>
        <v>-0.27606620828917094</v>
      </c>
      <c r="BA87" s="151">
        <f t="shared" si="58"/>
        <v>-0.28232543747199335</v>
      </c>
      <c r="BB87" s="151">
        <f t="shared" si="58"/>
        <v>-0.27092758307310505</v>
      </c>
      <c r="BC87" s="151">
        <f t="shared" si="59"/>
        <v>-0.28180738652335224</v>
      </c>
      <c r="BD87" s="151">
        <f t="shared" si="59"/>
        <v>-0.30689997244851253</v>
      </c>
      <c r="BE87" s="152">
        <f t="shared" si="59"/>
        <v>-0.3518651057237927</v>
      </c>
      <c r="BF87" s="152">
        <f t="shared" ref="BF87:BG87" si="69">BF75/$AA75-1</f>
        <v>-0.32955493127163193</v>
      </c>
      <c r="BG87" s="152">
        <f t="shared" si="69"/>
        <v>-0.37290298528853749</v>
      </c>
      <c r="BH87" s="139"/>
      <c r="BI87" s="139"/>
    </row>
    <row r="88" spans="1:61" s="141" customFormat="1" ht="15" customHeight="1">
      <c r="A88" s="32"/>
      <c r="B88" s="28"/>
      <c r="C88" s="28"/>
      <c r="D88" s="28"/>
      <c r="E88" s="28"/>
      <c r="F88" s="28"/>
      <c r="G88" s="28"/>
      <c r="H88" s="28"/>
      <c r="I88" s="28"/>
      <c r="J88" s="28"/>
      <c r="K88" s="28"/>
      <c r="L88" s="28"/>
      <c r="M88" s="28"/>
      <c r="N88" s="28"/>
      <c r="O88" s="28"/>
      <c r="P88" s="28"/>
      <c r="Q88" s="28"/>
      <c r="R88" s="28"/>
      <c r="S88" s="28"/>
      <c r="T88" s="28"/>
      <c r="U88" s="28"/>
      <c r="V88" s="137" t="s">
        <v>136</v>
      </c>
      <c r="W88" s="32"/>
      <c r="X88" s="28"/>
      <c r="Y88" s="28"/>
      <c r="Z88" s="137" t="s">
        <v>306</v>
      </c>
      <c r="AA88" s="153"/>
      <c r="AB88" s="151">
        <f>AB76/$AA76-1</f>
        <v>-8.5744254617569626E-2</v>
      </c>
      <c r="AC88" s="151">
        <f t="shared" ref="AC88:AW88" si="70">AC76/$AA76-1</f>
        <v>-0.15617707559046445</v>
      </c>
      <c r="AD88" s="151">
        <f t="shared" si="70"/>
        <v>-0.11285872672778718</v>
      </c>
      <c r="AE88" s="151">
        <f t="shared" si="70"/>
        <v>-0.36895868387419528</v>
      </c>
      <c r="AF88" s="151">
        <f t="shared" si="70"/>
        <v>-0.3535733791910407</v>
      </c>
      <c r="AG88" s="151">
        <f t="shared" si="70"/>
        <v>-0.38133730837334756</v>
      </c>
      <c r="AH88" s="151">
        <f t="shared" si="70"/>
        <v>-0.36312103137688123</v>
      </c>
      <c r="AI88" s="151">
        <f t="shared" si="70"/>
        <v>-0.36390332496739086</v>
      </c>
      <c r="AJ88" s="151">
        <f t="shared" si="70"/>
        <v>-0.38561731003884425</v>
      </c>
      <c r="AK88" s="151">
        <f t="shared" si="70"/>
        <v>-0.31603524738698796</v>
      </c>
      <c r="AL88" s="151">
        <f t="shared" si="70"/>
        <v>-0.42784067245068824</v>
      </c>
      <c r="AM88" s="151">
        <f t="shared" si="70"/>
        <v>-0.39913252391386156</v>
      </c>
      <c r="AN88" s="151">
        <f t="shared" si="70"/>
        <v>-0.37631261798490512</v>
      </c>
      <c r="AO88" s="151">
        <f t="shared" si="70"/>
        <v>-0.41294341371674459</v>
      </c>
      <c r="AP88" s="151">
        <f t="shared" si="70"/>
        <v>-0.415197332067056</v>
      </c>
      <c r="AQ88" s="151">
        <f t="shared" si="70"/>
        <v>-0.45572598223409932</v>
      </c>
      <c r="AR88" s="151">
        <f t="shared" si="70"/>
        <v>-0.2859728241469166</v>
      </c>
      <c r="AS88" s="151">
        <f t="shared" si="70"/>
        <v>-0.36309584931080607</v>
      </c>
      <c r="AT88" s="151">
        <f t="shared" si="70"/>
        <v>-0.43070539082488035</v>
      </c>
      <c r="AU88" s="151">
        <f t="shared" si="70"/>
        <v>-0.41633874012114802</v>
      </c>
      <c r="AV88" s="151">
        <f t="shared" si="70"/>
        <v>-0.40603355193211998</v>
      </c>
      <c r="AW88" s="151">
        <f t="shared" si="70"/>
        <v>-0.25961111959498528</v>
      </c>
      <c r="AX88" s="151">
        <f>AX76/$AA76-1</f>
        <v>-0.18853047678069379</v>
      </c>
      <c r="AY88" s="151">
        <f t="shared" si="58"/>
        <v>-0.22574364376602452</v>
      </c>
      <c r="AZ88" s="151">
        <f t="shared" si="58"/>
        <v>-0.35309861573444146</v>
      </c>
      <c r="BA88" s="151">
        <f t="shared" si="58"/>
        <v>-0.36995004641723095</v>
      </c>
      <c r="BB88" s="151">
        <f>BB76/$AA76-1</f>
        <v>-0.31458538009714299</v>
      </c>
      <c r="BC88" s="151">
        <f t="shared" si="59"/>
        <v>-0.38505504284902703</v>
      </c>
      <c r="BD88" s="151">
        <f t="shared" si="59"/>
        <v>-0.38461851969008709</v>
      </c>
      <c r="BE88" s="152">
        <f t="shared" si="59"/>
        <v>-0.39789567626298328</v>
      </c>
      <c r="BF88" s="152">
        <f t="shared" ref="BF88:BG88" si="71">BF76/$AA76-1</f>
        <v>-0.40770312504531137</v>
      </c>
      <c r="BG88" s="152">
        <f t="shared" si="71"/>
        <v>-0.43811628981253314</v>
      </c>
      <c r="BH88" s="143"/>
      <c r="BI88" s="143"/>
    </row>
    <row r="89" spans="1:61" s="141" customFormat="1" ht="15" customHeight="1" thickBot="1">
      <c r="A89" s="32"/>
      <c r="B89" s="28"/>
      <c r="C89" s="28"/>
      <c r="D89" s="28"/>
      <c r="E89" s="28"/>
      <c r="F89" s="28"/>
      <c r="G89" s="28"/>
      <c r="H89" s="28"/>
      <c r="I89" s="28"/>
      <c r="J89" s="28"/>
      <c r="K89" s="28"/>
      <c r="L89" s="28"/>
      <c r="M89" s="28"/>
      <c r="N89" s="28"/>
      <c r="O89" s="28"/>
      <c r="P89" s="28"/>
      <c r="Q89" s="28"/>
      <c r="R89" s="28"/>
      <c r="S89" s="28"/>
      <c r="T89" s="28"/>
      <c r="U89" s="28"/>
      <c r="V89" s="144" t="s">
        <v>137</v>
      </c>
      <c r="W89" s="32"/>
      <c r="X89" s="28"/>
      <c r="Y89" s="28"/>
      <c r="Z89" s="144" t="s">
        <v>307</v>
      </c>
      <c r="AA89" s="154"/>
      <c r="AB89" s="155">
        <f>AB77/$AA77-1</f>
        <v>-2.9276017763846252E-4</v>
      </c>
      <c r="AC89" s="155">
        <f t="shared" ref="AC89:AX89" si="72">AC77/$AA77-1</f>
        <v>8.0864189547473986E-2</v>
      </c>
      <c r="AD89" s="155">
        <f t="shared" si="72"/>
        <v>6.4435928256590724E-2</v>
      </c>
      <c r="AE89" s="155">
        <f t="shared" si="72"/>
        <v>0.26051568972463368</v>
      </c>
      <c r="AF89" s="155">
        <f t="shared" si="72"/>
        <v>0.28076471695781291</v>
      </c>
      <c r="AG89" s="155">
        <f t="shared" si="72"/>
        <v>0.30900754829944099</v>
      </c>
      <c r="AH89" s="155">
        <f t="shared" si="72"/>
        <v>0.35730376801896413</v>
      </c>
      <c r="AI89" s="155">
        <f t="shared" si="72"/>
        <v>0.35535920753562356</v>
      </c>
      <c r="AJ89" s="155">
        <f t="shared" si="72"/>
        <v>0.33796995502284788</v>
      </c>
      <c r="AK89" s="155">
        <f t="shared" si="72"/>
        <v>0.34700388811537408</v>
      </c>
      <c r="AL89" s="155">
        <f t="shared" si="72"/>
        <v>0.25177704220037356</v>
      </c>
      <c r="AM89" s="155">
        <f t="shared" si="72"/>
        <v>0.20743977907676192</v>
      </c>
      <c r="AN89" s="155">
        <f t="shared" si="72"/>
        <v>0.20421505896708769</v>
      </c>
      <c r="AO89" s="155">
        <f t="shared" si="72"/>
        <v>0.16416848303507581</v>
      </c>
      <c r="AP89" s="155">
        <f t="shared" si="72"/>
        <v>0.13008319299902871</v>
      </c>
      <c r="AQ89" s="155">
        <f t="shared" si="72"/>
        <v>7.1316187712713974E-2</v>
      </c>
      <c r="AR89" s="155">
        <f t="shared" si="72"/>
        <v>8.7640070441202367E-2</v>
      </c>
      <c r="AS89" s="155">
        <f t="shared" si="72"/>
        <v>0.16740616573895828</v>
      </c>
      <c r="AT89" s="155">
        <f t="shared" si="72"/>
        <v>-2.3550710135200492E-2</v>
      </c>
      <c r="AU89" s="155">
        <f t="shared" si="72"/>
        <v>8.8873369937059188E-4</v>
      </c>
      <c r="AV89" s="155">
        <f t="shared" si="72"/>
        <v>-5.9049464329242407E-2</v>
      </c>
      <c r="AW89" s="155">
        <f t="shared" si="72"/>
        <v>-1.3605219406972235E-2</v>
      </c>
      <c r="AX89" s="155">
        <f t="shared" si="72"/>
        <v>-1.6661048942739343E-2</v>
      </c>
      <c r="AY89" s="155">
        <f t="shared" si="58"/>
        <v>-5.261840756004843E-2</v>
      </c>
      <c r="AZ89" s="155">
        <f t="shared" si="58"/>
        <v>-5.6109849720278437E-2</v>
      </c>
      <c r="BA89" s="155">
        <f t="shared" si="58"/>
        <v>-0.10046152857752411</v>
      </c>
      <c r="BB89" s="155">
        <f t="shared" si="58"/>
        <v>-0.11967159563824903</v>
      </c>
      <c r="BC89" s="155">
        <f t="shared" si="59"/>
        <v>-5.5222144483732749E-2</v>
      </c>
      <c r="BD89" s="155">
        <f t="shared" si="59"/>
        <v>-8.2805885004527013E-2</v>
      </c>
      <c r="BE89" s="156">
        <f t="shared" si="59"/>
        <v>-0.15311346276543691</v>
      </c>
      <c r="BF89" s="156">
        <f t="shared" ref="BF89:BG89" si="73">BF77/$AA77-1</f>
        <v>-0.11618894657583156</v>
      </c>
      <c r="BG89" s="156">
        <f t="shared" si="73"/>
        <v>-0.16444440489943613</v>
      </c>
      <c r="BH89" s="147"/>
      <c r="BI89" s="147"/>
    </row>
    <row r="90" spans="1:61" s="141" customFormat="1" ht="15" customHeight="1" thickTop="1">
      <c r="A90" s="32"/>
      <c r="B90" s="28"/>
      <c r="C90" s="28"/>
      <c r="D90" s="28"/>
      <c r="E90" s="28"/>
      <c r="F90" s="28"/>
      <c r="G90" s="28"/>
      <c r="H90" s="28"/>
      <c r="I90" s="28"/>
      <c r="J90" s="28"/>
      <c r="K90" s="28"/>
      <c r="L90" s="28"/>
      <c r="M90" s="28"/>
      <c r="N90" s="28"/>
      <c r="O90" s="28"/>
      <c r="P90" s="28"/>
      <c r="Q90" s="28"/>
      <c r="R90" s="28"/>
      <c r="S90" s="28"/>
      <c r="T90" s="28"/>
      <c r="U90" s="28"/>
      <c r="V90" s="76" t="s">
        <v>23</v>
      </c>
      <c r="W90" s="32"/>
      <c r="X90" s="28"/>
      <c r="Y90" s="28"/>
      <c r="Z90" s="76" t="s">
        <v>4</v>
      </c>
      <c r="AA90" s="157"/>
      <c r="AB90" s="158">
        <f t="shared" ref="AB90:AP90" si="74">AB78/$AA78-1</f>
        <v>1.0106396386310168E-2</v>
      </c>
      <c r="AC90" s="158">
        <f t="shared" si="74"/>
        <v>1.8557839825270595E-2</v>
      </c>
      <c r="AD90" s="158">
        <f t="shared" si="74"/>
        <v>1.2518618342299836E-2</v>
      </c>
      <c r="AE90" s="158">
        <f t="shared" si="74"/>
        <v>6.006136338735546E-2</v>
      </c>
      <c r="AF90" s="158">
        <f t="shared" si="74"/>
        <v>7.0722425943428036E-2</v>
      </c>
      <c r="AG90" s="158">
        <f t="shared" si="74"/>
        <v>8.1532869405838815E-2</v>
      </c>
      <c r="AH90" s="158">
        <f t="shared" si="74"/>
        <v>7.523561978636284E-2</v>
      </c>
      <c r="AI90" s="158">
        <f t="shared" si="74"/>
        <v>4.0806920709934191E-2</v>
      </c>
      <c r="AJ90" s="158">
        <f t="shared" si="74"/>
        <v>7.2457294594954647E-2</v>
      </c>
      <c r="AK90" s="158">
        <f t="shared" si="74"/>
        <v>9.2085471393630991E-2</v>
      </c>
      <c r="AL90" s="158">
        <f t="shared" si="74"/>
        <v>7.9474287623616302E-2</v>
      </c>
      <c r="AM90" s="158">
        <f t="shared" si="74"/>
        <v>0.10507179369141162</v>
      </c>
      <c r="AN90" s="158">
        <f t="shared" si="74"/>
        <v>0.11241649294153566</v>
      </c>
      <c r="AO90" s="158">
        <f t="shared" si="74"/>
        <v>0.10843375544186395</v>
      </c>
      <c r="AP90" s="158">
        <f t="shared" si="74"/>
        <v>0.11488060472728368</v>
      </c>
      <c r="AQ90" s="158">
        <f t="shared" ref="AQ90:AX90" si="75">AQ78/$AA78-1</f>
        <v>9.4952346606127946E-2</v>
      </c>
      <c r="AR90" s="158">
        <f t="shared" si="75"/>
        <v>0.12582174248464151</v>
      </c>
      <c r="AS90" s="158">
        <f t="shared" si="75"/>
        <v>6.4635056226552745E-2</v>
      </c>
      <c r="AT90" s="158">
        <f t="shared" si="75"/>
        <v>5.1773152183012261E-3</v>
      </c>
      <c r="AU90" s="158">
        <f t="shared" si="75"/>
        <v>4.9605169968603313E-2</v>
      </c>
      <c r="AV90" s="158">
        <f t="shared" si="75"/>
        <v>9.2821793844100942E-2</v>
      </c>
      <c r="AW90" s="158">
        <f t="shared" si="75"/>
        <v>0.12839055471002081</v>
      </c>
      <c r="AX90" s="158">
        <f t="shared" si="75"/>
        <v>0.13646945339998706</v>
      </c>
      <c r="AY90" s="158">
        <f t="shared" si="58"/>
        <v>9.1925638810234078E-2</v>
      </c>
      <c r="AZ90" s="158">
        <f t="shared" si="58"/>
        <v>5.6871142609899339E-2</v>
      </c>
      <c r="BA90" s="158">
        <f t="shared" si="58"/>
        <v>3.9575713071811069E-2</v>
      </c>
      <c r="BB90" s="158">
        <f t="shared" si="58"/>
        <v>2.6050572685461626E-2</v>
      </c>
      <c r="BC90" s="158">
        <f t="shared" si="59"/>
        <v>-1.2851830042962531E-2</v>
      </c>
      <c r="BD90" s="158">
        <f t="shared" si="59"/>
        <v>-4.4853343113125721E-2</v>
      </c>
      <c r="BE90" s="159">
        <f t="shared" si="59"/>
        <v>-0.10100264160115291</v>
      </c>
      <c r="BF90" s="159">
        <f t="shared" ref="BF90:BG90" si="76">BF78/$AA78-1</f>
        <v>-8.2530101922622334E-2</v>
      </c>
      <c r="BG90" s="159">
        <f t="shared" si="76"/>
        <v>-0.10585396158109095</v>
      </c>
      <c r="BH90" s="160"/>
      <c r="BI90" s="160"/>
    </row>
    <row r="92" spans="1:61">
      <c r="V92" s="28" t="s">
        <v>648</v>
      </c>
      <c r="Z92" s="28" t="s">
        <v>649</v>
      </c>
    </row>
    <row r="93" spans="1:61">
      <c r="V93" s="134" t="s">
        <v>642</v>
      </c>
      <c r="Z93" s="134" t="s">
        <v>364</v>
      </c>
      <c r="AA93" s="135">
        <v>1990</v>
      </c>
      <c r="AB93" s="135">
        <f t="shared" ref="AB93:BG93" si="77">AA93+1</f>
        <v>1991</v>
      </c>
      <c r="AC93" s="135">
        <f t="shared" si="77"/>
        <v>1992</v>
      </c>
      <c r="AD93" s="135">
        <f t="shared" si="77"/>
        <v>1993</v>
      </c>
      <c r="AE93" s="135">
        <f t="shared" si="77"/>
        <v>1994</v>
      </c>
      <c r="AF93" s="135">
        <f t="shared" si="77"/>
        <v>1995</v>
      </c>
      <c r="AG93" s="135">
        <f t="shared" si="77"/>
        <v>1996</v>
      </c>
      <c r="AH93" s="135">
        <f t="shared" si="77"/>
        <v>1997</v>
      </c>
      <c r="AI93" s="135">
        <f t="shared" si="77"/>
        <v>1998</v>
      </c>
      <c r="AJ93" s="135">
        <f t="shared" si="77"/>
        <v>1999</v>
      </c>
      <c r="AK93" s="135">
        <f t="shared" si="77"/>
        <v>2000</v>
      </c>
      <c r="AL93" s="135">
        <f t="shared" si="77"/>
        <v>2001</v>
      </c>
      <c r="AM93" s="135">
        <f t="shared" si="77"/>
        <v>2002</v>
      </c>
      <c r="AN93" s="135">
        <f t="shared" si="77"/>
        <v>2003</v>
      </c>
      <c r="AO93" s="135">
        <f t="shared" si="77"/>
        <v>2004</v>
      </c>
      <c r="AP93" s="135">
        <f t="shared" si="77"/>
        <v>2005</v>
      </c>
      <c r="AQ93" s="135">
        <f t="shared" si="77"/>
        <v>2006</v>
      </c>
      <c r="AR93" s="135">
        <f t="shared" si="77"/>
        <v>2007</v>
      </c>
      <c r="AS93" s="135">
        <f t="shared" si="77"/>
        <v>2008</v>
      </c>
      <c r="AT93" s="135">
        <f t="shared" si="77"/>
        <v>2009</v>
      </c>
      <c r="AU93" s="135">
        <f t="shared" si="77"/>
        <v>2010</v>
      </c>
      <c r="AV93" s="135">
        <f t="shared" si="77"/>
        <v>2011</v>
      </c>
      <c r="AW93" s="135">
        <f t="shared" si="77"/>
        <v>2012</v>
      </c>
      <c r="AX93" s="135">
        <f t="shared" si="77"/>
        <v>2013</v>
      </c>
      <c r="AY93" s="135">
        <f t="shared" si="77"/>
        <v>2014</v>
      </c>
      <c r="AZ93" s="135">
        <f t="shared" si="77"/>
        <v>2015</v>
      </c>
      <c r="BA93" s="135">
        <f t="shared" si="77"/>
        <v>2016</v>
      </c>
      <c r="BB93" s="135">
        <f t="shared" si="77"/>
        <v>2017</v>
      </c>
      <c r="BC93" s="135">
        <f t="shared" si="77"/>
        <v>2018</v>
      </c>
      <c r="BD93" s="135">
        <f t="shared" si="77"/>
        <v>2019</v>
      </c>
      <c r="BE93" s="135">
        <f t="shared" si="77"/>
        <v>2020</v>
      </c>
      <c r="BF93" s="135">
        <f t="shared" si="77"/>
        <v>2021</v>
      </c>
      <c r="BG93" s="135">
        <f t="shared" si="77"/>
        <v>2022</v>
      </c>
      <c r="BH93" s="135" t="s">
        <v>18</v>
      </c>
      <c r="BI93" s="136" t="s">
        <v>2</v>
      </c>
    </row>
    <row r="94" spans="1:61" s="141" customFormat="1" ht="15" customHeight="1">
      <c r="A94" s="32"/>
      <c r="B94" s="28"/>
      <c r="C94" s="28"/>
      <c r="D94" s="28"/>
      <c r="E94" s="28"/>
      <c r="F94" s="28"/>
      <c r="G94" s="28"/>
      <c r="H94" s="28"/>
      <c r="I94" s="28"/>
      <c r="J94" s="28"/>
      <c r="K94" s="28"/>
      <c r="L94" s="28"/>
      <c r="M94" s="28"/>
      <c r="N94" s="28"/>
      <c r="O94" s="28"/>
      <c r="P94" s="28"/>
      <c r="Q94" s="28"/>
      <c r="R94" s="28"/>
      <c r="S94" s="28"/>
      <c r="T94" s="28"/>
      <c r="U94" s="28"/>
      <c r="V94" s="137" t="s">
        <v>643</v>
      </c>
      <c r="W94" s="32"/>
      <c r="X94" s="28"/>
      <c r="Y94" s="28"/>
      <c r="Z94" s="137" t="s">
        <v>365</v>
      </c>
      <c r="AA94" s="150"/>
      <c r="AB94" s="151">
        <f>AB70/AA70-1</f>
        <v>2.4386850854603015E-3</v>
      </c>
      <c r="AC94" s="151">
        <f t="shared" ref="AC94:AR94" si="78">AC70/AB70-1</f>
        <v>1.3264823949626914E-2</v>
      </c>
      <c r="AD94" s="151">
        <f t="shared" si="78"/>
        <v>-4.6219499081262327E-2</v>
      </c>
      <c r="AE94" s="151">
        <f t="shared" si="78"/>
        <v>9.6449643850514688E-2</v>
      </c>
      <c r="AF94" s="151">
        <f t="shared" si="78"/>
        <v>-3.2142111165573084E-2</v>
      </c>
      <c r="AG94" s="151">
        <f t="shared" si="78"/>
        <v>6.7278065992795177E-3</v>
      </c>
      <c r="AH94" s="151">
        <f t="shared" si="78"/>
        <v>-1.0796328440208836E-2</v>
      </c>
      <c r="AI94" s="151">
        <f t="shared" si="78"/>
        <v>-3.3031091600144391E-2</v>
      </c>
      <c r="AJ94" s="151">
        <f t="shared" si="78"/>
        <v>6.0310644528686508E-2</v>
      </c>
      <c r="AK94" s="151">
        <f t="shared" si="78"/>
        <v>2.2153086985166937E-2</v>
      </c>
      <c r="AL94" s="151">
        <f t="shared" si="78"/>
        <v>-2.2638348969346911E-2</v>
      </c>
      <c r="AM94" s="151">
        <f t="shared" si="78"/>
        <v>6.9622409785608852E-2</v>
      </c>
      <c r="AN94" s="151">
        <f t="shared" si="78"/>
        <v>4.6223823066485759E-2</v>
      </c>
      <c r="AO94" s="151">
        <f t="shared" si="78"/>
        <v>-5.4023302455479261E-3</v>
      </c>
      <c r="AP94" s="151">
        <f t="shared" si="78"/>
        <v>4.513970981908777E-2</v>
      </c>
      <c r="AQ94" s="151">
        <f t="shared" si="78"/>
        <v>-2.0009093026551739E-2</v>
      </c>
      <c r="AR94" s="151">
        <f t="shared" si="78"/>
        <v>0.11409703984371267</v>
      </c>
      <c r="AS94" s="151">
        <f t="shared" ref="AS94:BA99" si="79">AS70/AR70-1</f>
        <v>-3.9164472031949504E-2</v>
      </c>
      <c r="AT94" s="151">
        <f t="shared" si="79"/>
        <v>-6.426994747162118E-2</v>
      </c>
      <c r="AU94" s="151">
        <f t="shared" si="79"/>
        <v>7.3578193158752248E-2</v>
      </c>
      <c r="AV94" s="151">
        <f t="shared" si="79"/>
        <v>0.12881308081054876</v>
      </c>
      <c r="AW94" s="151">
        <f t="shared" si="79"/>
        <v>8.74191159201958E-2</v>
      </c>
      <c r="AX94" s="151">
        <f t="shared" si="79"/>
        <v>3.385592595841258E-3</v>
      </c>
      <c r="AY94" s="151">
        <f t="shared" si="79"/>
        <v>-5.2480566805393924E-2</v>
      </c>
      <c r="AZ94" s="151">
        <f t="shared" si="79"/>
        <v>-4.6328723542880423E-2</v>
      </c>
      <c r="BA94" s="151">
        <f t="shared" si="79"/>
        <v>-9.9086003582620208E-3</v>
      </c>
      <c r="BB94" s="151">
        <f t="shared" ref="BB94:BB102" si="80">BB70/BA70-1</f>
        <v>-2.6418563554813534E-2</v>
      </c>
      <c r="BC94" s="151">
        <f t="shared" ref="BC94:BD102" si="81">BC70/BB70-1</f>
        <v>-7.3796407415055776E-2</v>
      </c>
      <c r="BD94" s="151">
        <f t="shared" si="81"/>
        <v>-4.7949441328299147E-2</v>
      </c>
      <c r="BE94" s="152">
        <f t="shared" ref="BE94:BG102" si="82">BE70/BD70-1</f>
        <v>-2.5916848493866551E-2</v>
      </c>
      <c r="BF94" s="152">
        <f t="shared" si="82"/>
        <v>1.5017740275580227E-2</v>
      </c>
      <c r="BG94" s="152">
        <f t="shared" si="82"/>
        <v>-1.7231643133891694E-2</v>
      </c>
      <c r="BH94" s="139"/>
      <c r="BI94" s="139"/>
    </row>
    <row r="95" spans="1:61" s="141" customFormat="1" ht="15" customHeight="1">
      <c r="A95" s="32"/>
      <c r="B95" s="28"/>
      <c r="C95" s="28"/>
      <c r="D95" s="28"/>
      <c r="E95" s="28"/>
      <c r="F95" s="28"/>
      <c r="G95" s="28"/>
      <c r="H95" s="28"/>
      <c r="I95" s="28"/>
      <c r="J95" s="28"/>
      <c r="K95" s="28"/>
      <c r="L95" s="28"/>
      <c r="M95" s="28"/>
      <c r="N95" s="28"/>
      <c r="O95" s="28"/>
      <c r="P95" s="28"/>
      <c r="Q95" s="28"/>
      <c r="R95" s="28"/>
      <c r="S95" s="28"/>
      <c r="T95" s="28"/>
      <c r="U95" s="28"/>
      <c r="V95" s="137" t="s">
        <v>416</v>
      </c>
      <c r="W95" s="32"/>
      <c r="X95" s="28"/>
      <c r="Y95" s="28"/>
      <c r="Z95" s="137" t="s">
        <v>366</v>
      </c>
      <c r="AA95" s="150"/>
      <c r="AB95" s="151">
        <f t="shared" ref="AB95:AR95" si="83">AB71/AA71-1</f>
        <v>-9.9668829098196188E-3</v>
      </c>
      <c r="AC95" s="151">
        <f t="shared" si="83"/>
        <v>-1.4790608284323992E-2</v>
      </c>
      <c r="AD95" s="151">
        <f t="shared" si="83"/>
        <v>2.6622197339580822E-3</v>
      </c>
      <c r="AE95" s="151">
        <f t="shared" si="83"/>
        <v>2.5703770417817351E-2</v>
      </c>
      <c r="AF95" s="151">
        <f t="shared" si="83"/>
        <v>1.9347304109214258E-2</v>
      </c>
      <c r="AG95" s="151">
        <f t="shared" si="83"/>
        <v>9.2422380026024875E-3</v>
      </c>
      <c r="AH95" s="151">
        <f t="shared" si="83"/>
        <v>-1.1128399663796751E-2</v>
      </c>
      <c r="AI95" s="151">
        <f t="shared" si="83"/>
        <v>-6.9229803055888439E-2</v>
      </c>
      <c r="AJ95" s="151">
        <f t="shared" si="83"/>
        <v>1.3808308919267986E-2</v>
      </c>
      <c r="AK95" s="151">
        <f t="shared" si="83"/>
        <v>2.9881133463752541E-2</v>
      </c>
      <c r="AL95" s="151">
        <f t="shared" si="83"/>
        <v>-1.6957638559593646E-2</v>
      </c>
      <c r="AM95" s="151">
        <f t="shared" si="83"/>
        <v>1.6320965319308378E-2</v>
      </c>
      <c r="AN95" s="151">
        <f t="shared" si="83"/>
        <v>-5.7887750388797565E-3</v>
      </c>
      <c r="AO95" s="151">
        <f t="shared" si="83"/>
        <v>-1.5815070614172422E-3</v>
      </c>
      <c r="AP95" s="151">
        <f t="shared" si="83"/>
        <v>-2.764023912537783E-2</v>
      </c>
      <c r="AQ95" s="151">
        <f t="shared" si="83"/>
        <v>-7.4758808245174446E-3</v>
      </c>
      <c r="AR95" s="151">
        <f t="shared" si="83"/>
        <v>-5.2913254437100266E-3</v>
      </c>
      <c r="AS95" s="151">
        <f t="shared" si="79"/>
        <v>-8.7845422614822977E-2</v>
      </c>
      <c r="AT95" s="151">
        <f t="shared" si="79"/>
        <v>-5.5949993525208463E-2</v>
      </c>
      <c r="AU95" s="151">
        <f t="shared" si="79"/>
        <v>5.8588291687441618E-2</v>
      </c>
      <c r="AV95" s="151">
        <f t="shared" si="79"/>
        <v>-3.1182218378569271E-3</v>
      </c>
      <c r="AW95" s="151">
        <f t="shared" si="79"/>
        <v>-9.4216498196864062E-4</v>
      </c>
      <c r="AX95" s="151">
        <f t="shared" si="79"/>
        <v>1.6780667112398229E-2</v>
      </c>
      <c r="AY95" s="151">
        <f t="shared" si="79"/>
        <v>-2.4807303921273838E-2</v>
      </c>
      <c r="AZ95" s="151">
        <f t="shared" si="79"/>
        <v>-3.119603124121284E-2</v>
      </c>
      <c r="BA95" s="151">
        <f t="shared" si="79"/>
        <v>-4.7788008781595614E-2</v>
      </c>
      <c r="BB95" s="151">
        <f t="shared" si="80"/>
        <v>-1.4411611745107855E-2</v>
      </c>
      <c r="BC95" s="151">
        <f t="shared" si="81"/>
        <v>-9.9039844862556237E-3</v>
      </c>
      <c r="BD95" s="151">
        <f t="shared" si="81"/>
        <v>-2.7461110713488335E-2</v>
      </c>
      <c r="BE95" s="152">
        <f t="shared" si="82"/>
        <v>-0.10405731203226898</v>
      </c>
      <c r="BF95" s="152">
        <f t="shared" si="82"/>
        <v>7.3902309718575809E-2</v>
      </c>
      <c r="BG95" s="152">
        <f t="shared" si="82"/>
        <v>-6.3126469244781269E-2</v>
      </c>
      <c r="BH95" s="139"/>
      <c r="BI95" s="139"/>
    </row>
    <row r="96" spans="1:61" s="141" customFormat="1" ht="15" customHeight="1">
      <c r="A96" s="32"/>
      <c r="B96" s="28"/>
      <c r="C96" s="28"/>
      <c r="D96" s="28"/>
      <c r="E96" s="28"/>
      <c r="F96" s="28"/>
      <c r="G96" s="28"/>
      <c r="H96" s="28"/>
      <c r="I96" s="28"/>
      <c r="J96" s="28"/>
      <c r="K96" s="28"/>
      <c r="L96" s="28"/>
      <c r="M96" s="28"/>
      <c r="N96" s="28"/>
      <c r="O96" s="28"/>
      <c r="P96" s="28"/>
      <c r="Q96" s="28"/>
      <c r="R96" s="28"/>
      <c r="S96" s="28"/>
      <c r="T96" s="28"/>
      <c r="U96" s="28"/>
      <c r="V96" s="137" t="s">
        <v>166</v>
      </c>
      <c r="W96" s="32"/>
      <c r="X96" s="28"/>
      <c r="Y96" s="28"/>
      <c r="Z96" s="137" t="s">
        <v>367</v>
      </c>
      <c r="AA96" s="150"/>
      <c r="AB96" s="151">
        <f t="shared" ref="AB96:AR96" si="84">AB72/AA72-1</f>
        <v>5.8345503903808327E-2</v>
      </c>
      <c r="AC96" s="151">
        <f t="shared" si="84"/>
        <v>3.0813154840916512E-2</v>
      </c>
      <c r="AD96" s="151">
        <f t="shared" si="84"/>
        <v>1.7050955955451919E-2</v>
      </c>
      <c r="AE96" s="151">
        <f t="shared" si="84"/>
        <v>4.103871156794181E-2</v>
      </c>
      <c r="AF96" s="151">
        <f t="shared" si="84"/>
        <v>3.9857471762283492E-2</v>
      </c>
      <c r="AG96" s="151">
        <f t="shared" si="84"/>
        <v>2.7858173024577493E-2</v>
      </c>
      <c r="AH96" s="151">
        <f t="shared" si="84"/>
        <v>7.1204457376297103E-3</v>
      </c>
      <c r="AI96" s="151">
        <f t="shared" si="84"/>
        <v>-7.4688836458454144E-3</v>
      </c>
      <c r="AJ96" s="151">
        <f t="shared" si="84"/>
        <v>1.6427246221213831E-2</v>
      </c>
      <c r="AK96" s="151">
        <f t="shared" si="84"/>
        <v>-1.845835513375027E-3</v>
      </c>
      <c r="AL96" s="151">
        <f t="shared" si="84"/>
        <v>1.6393464107789857E-2</v>
      </c>
      <c r="AM96" s="151">
        <f t="shared" si="84"/>
        <v>-1.4252745285379453E-2</v>
      </c>
      <c r="AN96" s="151">
        <f t="shared" si="84"/>
        <v>-1.5932372392331251E-2</v>
      </c>
      <c r="AO96" s="151">
        <f t="shared" si="84"/>
        <v>-2.3849253723948305E-2</v>
      </c>
      <c r="AP96" s="151">
        <f t="shared" si="84"/>
        <v>-2.2648938552138009E-2</v>
      </c>
      <c r="AQ96" s="151">
        <f t="shared" si="84"/>
        <v>-1.1455106569816853E-2</v>
      </c>
      <c r="AR96" s="151">
        <f t="shared" si="84"/>
        <v>-1.1885369161699577E-2</v>
      </c>
      <c r="AS96" s="151">
        <f t="shared" si="79"/>
        <v>-3.30101907870608E-2</v>
      </c>
      <c r="AT96" s="151">
        <f t="shared" si="79"/>
        <v>-1.47022224610035E-2</v>
      </c>
      <c r="AU96" s="151">
        <f t="shared" si="79"/>
        <v>1.8497944355462259E-3</v>
      </c>
      <c r="AV96" s="151">
        <f t="shared" si="79"/>
        <v>-2.1762876361309358E-2</v>
      </c>
      <c r="AW96" s="151">
        <f t="shared" si="79"/>
        <v>3.989131004240587E-3</v>
      </c>
      <c r="AX96" s="151">
        <f t="shared" si="79"/>
        <v>-1.3253796735944956E-2</v>
      </c>
      <c r="AY96" s="151">
        <f t="shared" si="79"/>
        <v>-2.3083650268232669E-2</v>
      </c>
      <c r="AZ96" s="151">
        <f t="shared" si="79"/>
        <v>-6.0615688691473268E-3</v>
      </c>
      <c r="BA96" s="151">
        <f t="shared" si="79"/>
        <v>-8.6627862926057508E-3</v>
      </c>
      <c r="BB96" s="151">
        <f t="shared" si="80"/>
        <v>-8.7566611082107171E-3</v>
      </c>
      <c r="BC96" s="151">
        <f t="shared" si="81"/>
        <v>-1.0895805240901946E-2</v>
      </c>
      <c r="BD96" s="151">
        <f t="shared" si="81"/>
        <v>-1.9671385135416219E-2</v>
      </c>
      <c r="BE96" s="152">
        <f t="shared" si="82"/>
        <v>-0.11278684382168003</v>
      </c>
      <c r="BF96" s="152">
        <f t="shared" si="82"/>
        <v>7.4779941975011699E-3</v>
      </c>
      <c r="BG96" s="152">
        <f t="shared" si="82"/>
        <v>4.0156569582377566E-2</v>
      </c>
      <c r="BH96" s="139"/>
      <c r="BI96" s="139"/>
    </row>
    <row r="97" spans="1:61" s="141" customFormat="1" ht="15" customHeight="1">
      <c r="A97" s="32"/>
      <c r="B97" s="28"/>
      <c r="C97" s="28"/>
      <c r="D97" s="28"/>
      <c r="E97" s="28"/>
      <c r="F97" s="28"/>
      <c r="G97" s="28"/>
      <c r="H97" s="28"/>
      <c r="I97" s="28"/>
      <c r="J97" s="28"/>
      <c r="K97" s="28"/>
      <c r="L97" s="28"/>
      <c r="M97" s="28"/>
      <c r="N97" s="28"/>
      <c r="O97" s="28"/>
      <c r="P97" s="28"/>
      <c r="Q97" s="28"/>
      <c r="R97" s="28"/>
      <c r="S97" s="28"/>
      <c r="T97" s="28"/>
      <c r="U97" s="28"/>
      <c r="V97" s="137" t="s">
        <v>644</v>
      </c>
      <c r="W97" s="32"/>
      <c r="X97" s="28"/>
      <c r="Y97" s="28"/>
      <c r="Z97" s="137" t="s">
        <v>368</v>
      </c>
      <c r="AA97" s="150"/>
      <c r="AB97" s="151">
        <f t="shared" ref="AB97:AR97" si="85">AB73/AA73-1</f>
        <v>7.8013726122900806E-3</v>
      </c>
      <c r="AC97" s="151">
        <f t="shared" si="85"/>
        <v>1.5252917954310607E-2</v>
      </c>
      <c r="AD97" s="151">
        <f t="shared" si="85"/>
        <v>4.3789879618045369E-2</v>
      </c>
      <c r="AE97" s="151">
        <f t="shared" si="85"/>
        <v>-8.6826715717586156E-3</v>
      </c>
      <c r="AF97" s="151">
        <f t="shared" si="85"/>
        <v>4.7454467183155824E-2</v>
      </c>
      <c r="AG97" s="151">
        <f t="shared" si="85"/>
        <v>-6.2497203318067074E-3</v>
      </c>
      <c r="AH97" s="151">
        <f t="shared" si="85"/>
        <v>5.0656850011643328E-3</v>
      </c>
      <c r="AI97" s="151">
        <f t="shared" si="85"/>
        <v>3.0561692244905458E-2</v>
      </c>
      <c r="AJ97" s="151">
        <f t="shared" si="85"/>
        <v>3.2063085074589992E-2</v>
      </c>
      <c r="AK97" s="151">
        <f t="shared" si="85"/>
        <v>2.102106031437101E-2</v>
      </c>
      <c r="AL97" s="151">
        <f t="shared" si="85"/>
        <v>-7.062513386404623E-3</v>
      </c>
      <c r="AM97" s="151">
        <f t="shared" si="85"/>
        <v>1.9920781367864349E-2</v>
      </c>
      <c r="AN97" s="151">
        <f t="shared" si="85"/>
        <v>-2.0119598757294299E-2</v>
      </c>
      <c r="AO97" s="151">
        <f t="shared" si="85"/>
        <v>2.5387073739929988E-2</v>
      </c>
      <c r="AP97" s="151">
        <f t="shared" si="85"/>
        <v>1.2580216349999507E-2</v>
      </c>
      <c r="AQ97" s="151">
        <f t="shared" si="85"/>
        <v>-4.2933075213754779E-2</v>
      </c>
      <c r="AR97" s="151">
        <f t="shared" si="85"/>
        <v>-5.0743053096409141E-2</v>
      </c>
      <c r="AS97" s="151">
        <f t="shared" si="79"/>
        <v>-6.4572254755197234E-2</v>
      </c>
      <c r="AT97" s="151">
        <f t="shared" si="79"/>
        <v>-6.1929910354767248E-2</v>
      </c>
      <c r="AU97" s="151">
        <f t="shared" si="79"/>
        <v>3.7709323210139978E-3</v>
      </c>
      <c r="AV97" s="151">
        <f t="shared" si="79"/>
        <v>-2.6332874085480795E-2</v>
      </c>
      <c r="AW97" s="151">
        <f t="shared" si="79"/>
        <v>-4.5582129421423034E-2</v>
      </c>
      <c r="AX97" s="151">
        <f t="shared" si="79"/>
        <v>2.4281283802645603E-2</v>
      </c>
      <c r="AY97" s="151">
        <f t="shared" si="79"/>
        <v>-4.9272265302913176E-2</v>
      </c>
      <c r="AZ97" s="151">
        <f t="shared" si="79"/>
        <v>-1.9667596880945326E-2</v>
      </c>
      <c r="BA97" s="151">
        <f t="shared" si="79"/>
        <v>1.2494483078257845E-2</v>
      </c>
      <c r="BB97" s="151">
        <f t="shared" si="80"/>
        <v>2.3962924559860044E-2</v>
      </c>
      <c r="BC97" s="151">
        <f t="shared" si="81"/>
        <v>-1.8762405294258544E-2</v>
      </c>
      <c r="BD97" s="151">
        <f t="shared" si="81"/>
        <v>-7.828630771838041E-3</v>
      </c>
      <c r="BE97" s="152">
        <f t="shared" si="82"/>
        <v>-1.9964282230722219E-6</v>
      </c>
      <c r="BF97" s="152">
        <f t="shared" si="82"/>
        <v>-3.9982914014031978E-2</v>
      </c>
      <c r="BG97" s="152">
        <f t="shared" si="82"/>
        <v>-5.339801455633264E-2</v>
      </c>
      <c r="BH97" s="139"/>
      <c r="BI97" s="139"/>
    </row>
    <row r="98" spans="1:61" s="141" customFormat="1" ht="15" customHeight="1">
      <c r="A98" s="32"/>
      <c r="B98" s="28"/>
      <c r="C98" s="28"/>
      <c r="D98" s="28"/>
      <c r="E98" s="28"/>
      <c r="F98" s="28"/>
      <c r="G98" s="28"/>
      <c r="H98" s="28"/>
      <c r="I98" s="28"/>
      <c r="J98" s="28"/>
      <c r="K98" s="28"/>
      <c r="L98" s="28"/>
      <c r="M98" s="28"/>
      <c r="N98" s="28"/>
      <c r="O98" s="28"/>
      <c r="P98" s="28"/>
      <c r="Q98" s="28"/>
      <c r="R98" s="28"/>
      <c r="S98" s="28"/>
      <c r="T98" s="28"/>
      <c r="U98" s="28"/>
      <c r="V98" s="137" t="s">
        <v>483</v>
      </c>
      <c r="W98" s="32"/>
      <c r="X98" s="28"/>
      <c r="Y98" s="28"/>
      <c r="Z98" s="137" t="s">
        <v>369</v>
      </c>
      <c r="AA98" s="150"/>
      <c r="AB98" s="151">
        <f t="shared" ref="AB98:AR98" si="86">AB74/AA74-1</f>
        <v>7.7856171814907338E-2</v>
      </c>
      <c r="AC98" s="151">
        <f t="shared" si="86"/>
        <v>-3.8266631985108712E-2</v>
      </c>
      <c r="AD98" s="151">
        <f t="shared" si="86"/>
        <v>2.5904649707698901E-2</v>
      </c>
      <c r="AE98" s="151">
        <f t="shared" si="86"/>
        <v>9.7516031029209804E-2</v>
      </c>
      <c r="AF98" s="151">
        <f t="shared" si="86"/>
        <v>1.2249172885355426</v>
      </c>
      <c r="AG98" s="151">
        <f t="shared" si="86"/>
        <v>9.4555276229320917E-2</v>
      </c>
      <c r="AH98" s="151">
        <f t="shared" si="86"/>
        <v>2.0301334064305454E-2</v>
      </c>
      <c r="AI98" s="151">
        <f t="shared" si="86"/>
        <v>-0.1347456798319423</v>
      </c>
      <c r="AJ98" s="151">
        <f t="shared" si="86"/>
        <v>8.4729494494860225E-2</v>
      </c>
      <c r="AK98" s="151">
        <f t="shared" si="86"/>
        <v>-4.4482857898342276E-2</v>
      </c>
      <c r="AL98" s="151">
        <f t="shared" si="86"/>
        <v>7.0121439232335936E-2</v>
      </c>
      <c r="AM98" s="151">
        <f t="shared" si="86"/>
        <v>-3.4233350283548791E-2</v>
      </c>
      <c r="AN98" s="151">
        <f t="shared" si="86"/>
        <v>-3.5567094804337618E-2</v>
      </c>
      <c r="AO98" s="151">
        <f t="shared" si="86"/>
        <v>-4.9945102748514381E-2</v>
      </c>
      <c r="AP98" s="151">
        <f t="shared" si="86"/>
        <v>6.5501047860220929E-2</v>
      </c>
      <c r="AQ98" s="151">
        <f t="shared" si="86"/>
        <v>9.0413941246885177E-2</v>
      </c>
      <c r="AR98" s="151">
        <f t="shared" si="86"/>
        <v>0.11022948063280302</v>
      </c>
      <c r="AS98" s="151">
        <f t="shared" si="79"/>
        <v>-7.9784925954389352E-2</v>
      </c>
      <c r="AT98" s="151">
        <f t="shared" si="79"/>
        <v>-0.11037443003049985</v>
      </c>
      <c r="AU98" s="151">
        <f t="shared" si="79"/>
        <v>-5.1893972624224349E-2</v>
      </c>
      <c r="AV98" s="151">
        <f t="shared" si="79"/>
        <v>5.9857411008485961E-3</v>
      </c>
      <c r="AW98" s="151">
        <f t="shared" si="79"/>
        <v>2.3755961401092929E-2</v>
      </c>
      <c r="AX98" s="151">
        <f t="shared" si="79"/>
        <v>-0.10342678379149972</v>
      </c>
      <c r="AY98" s="151">
        <f t="shared" si="79"/>
        <v>1.8438691754452341E-2</v>
      </c>
      <c r="AZ98" s="151">
        <f t="shared" si="79"/>
        <v>-5.1840234822125963E-2</v>
      </c>
      <c r="BA98" s="151">
        <f t="shared" si="79"/>
        <v>7.5188748591120236E-2</v>
      </c>
      <c r="BB98" s="151">
        <f t="shared" si="80"/>
        <v>-4.1900664295575374E-2</v>
      </c>
      <c r="BC98" s="151">
        <f t="shared" si="81"/>
        <v>-2.677638920370895E-2</v>
      </c>
      <c r="BD98" s="151">
        <f t="shared" si="81"/>
        <v>-9.4962969816996368E-2</v>
      </c>
      <c r="BE98" s="152">
        <f t="shared" si="82"/>
        <v>9.7292311003838172E-3</v>
      </c>
      <c r="BF98" s="152">
        <f t="shared" si="82"/>
        <v>-8.4986087286232359E-2</v>
      </c>
      <c r="BG98" s="152">
        <f t="shared" si="82"/>
        <v>-6.7922256395823832E-2</v>
      </c>
      <c r="BH98" s="139"/>
      <c r="BI98" s="139"/>
    </row>
    <row r="99" spans="1:61" s="141" customFormat="1" ht="15" customHeight="1">
      <c r="A99" s="32"/>
      <c r="B99" s="28"/>
      <c r="C99" s="28"/>
      <c r="D99" s="28"/>
      <c r="E99" s="28"/>
      <c r="F99" s="28"/>
      <c r="G99" s="28"/>
      <c r="H99" s="28"/>
      <c r="I99" s="28"/>
      <c r="J99" s="28"/>
      <c r="K99" s="28"/>
      <c r="L99" s="28"/>
      <c r="M99" s="28"/>
      <c r="N99" s="28"/>
      <c r="O99" s="28"/>
      <c r="P99" s="28"/>
      <c r="Q99" s="28"/>
      <c r="R99" s="28"/>
      <c r="S99" s="28"/>
      <c r="T99" s="28"/>
      <c r="U99" s="28"/>
      <c r="V99" s="137" t="s">
        <v>645</v>
      </c>
      <c r="W99" s="32"/>
      <c r="X99" s="28"/>
      <c r="Y99" s="28"/>
      <c r="Z99" s="137" t="s">
        <v>398</v>
      </c>
      <c r="AA99" s="150"/>
      <c r="AB99" s="151">
        <f t="shared" ref="AB99:AR99" si="87">AB75/AA75-1</f>
        <v>2.0058940435411232E-2</v>
      </c>
      <c r="AC99" s="151">
        <f t="shared" si="87"/>
        <v>-1.9392494953163197E-4</v>
      </c>
      <c r="AD99" s="151">
        <f t="shared" si="87"/>
        <v>-1.9319719269736524E-2</v>
      </c>
      <c r="AE99" s="151">
        <f t="shared" si="87"/>
        <v>2.6194729994313493E-2</v>
      </c>
      <c r="AF99" s="151">
        <f t="shared" si="87"/>
        <v>4.5235920722448419E-3</v>
      </c>
      <c r="AG99" s="151">
        <f t="shared" si="87"/>
        <v>8.8542951898973321E-3</v>
      </c>
      <c r="AH99" s="151">
        <f t="shared" si="87"/>
        <v>-3.6449538776186174E-2</v>
      </c>
      <c r="AI99" s="151">
        <f t="shared" si="87"/>
        <v>-9.2733320008485554E-2</v>
      </c>
      <c r="AJ99" s="151">
        <f t="shared" si="87"/>
        <v>6.3155258263210001E-3</v>
      </c>
      <c r="AK99" s="151">
        <f t="shared" si="87"/>
        <v>8.3642121813685133E-3</v>
      </c>
      <c r="AL99" s="151">
        <f t="shared" si="87"/>
        <v>-2.1474304912680431E-2</v>
      </c>
      <c r="AM99" s="151">
        <f t="shared" si="87"/>
        <v>-3.9757274254238362E-2</v>
      </c>
      <c r="AN99" s="151">
        <f t="shared" si="87"/>
        <v>-1.0980259790689617E-2</v>
      </c>
      <c r="AO99" s="151">
        <f t="shared" si="87"/>
        <v>3.6462104966217268E-5</v>
      </c>
      <c r="AP99" s="151">
        <f t="shared" si="87"/>
        <v>1.9076604910188033E-2</v>
      </c>
      <c r="AQ99" s="151">
        <f t="shared" si="87"/>
        <v>5.4837851607363319E-3</v>
      </c>
      <c r="AR99" s="151">
        <f t="shared" si="87"/>
        <v>-1.4252224869083063E-2</v>
      </c>
      <c r="AS99" s="151">
        <f t="shared" si="79"/>
        <v>-7.7176197647652045E-2</v>
      </c>
      <c r="AT99" s="151">
        <f t="shared" si="79"/>
        <v>-0.1047278005010468</v>
      </c>
      <c r="AU99" s="151">
        <f t="shared" si="79"/>
        <v>2.1891427910719852E-2</v>
      </c>
      <c r="AV99" s="151">
        <f t="shared" si="79"/>
        <v>-5.8466845329151473E-3</v>
      </c>
      <c r="AW99" s="151">
        <f t="shared" si="79"/>
        <v>2.72944754019111E-3</v>
      </c>
      <c r="AX99" s="151">
        <f t="shared" si="79"/>
        <v>3.6683845985542973E-2</v>
      </c>
      <c r="AY99" s="151">
        <f t="shared" si="79"/>
        <v>-1.1966984684402826E-2</v>
      </c>
      <c r="AZ99" s="151">
        <f t="shared" si="79"/>
        <v>-3.0393207017297086E-2</v>
      </c>
      <c r="BA99" s="151">
        <f t="shared" si="79"/>
        <v>-8.6461348461581711E-3</v>
      </c>
      <c r="BB99" s="151">
        <f t="shared" si="80"/>
        <v>1.588164746809384E-2</v>
      </c>
      <c r="BC99" s="151">
        <f t="shared" si="81"/>
        <v>-1.4922802176643213E-2</v>
      </c>
      <c r="BD99" s="151">
        <f t="shared" si="81"/>
        <v>-3.4938518517603878E-2</v>
      </c>
      <c r="BE99" s="152">
        <f t="shared" si="82"/>
        <v>-6.4875388093877939E-2</v>
      </c>
      <c r="BF99" s="152">
        <f t="shared" si="82"/>
        <v>3.4422115903935735E-2</v>
      </c>
      <c r="BG99" s="152">
        <f t="shared" si="82"/>
        <v>-6.4655638528483439E-2</v>
      </c>
      <c r="BH99" s="139"/>
      <c r="BI99" s="139"/>
    </row>
    <row r="100" spans="1:61" s="141" customFormat="1" ht="15" customHeight="1">
      <c r="A100" s="32"/>
      <c r="B100" s="28"/>
      <c r="C100" s="28"/>
      <c r="D100" s="28"/>
      <c r="E100" s="28"/>
      <c r="F100" s="28"/>
      <c r="G100" s="28"/>
      <c r="H100" s="28"/>
      <c r="I100" s="28"/>
      <c r="J100" s="28"/>
      <c r="K100" s="28"/>
      <c r="L100" s="28"/>
      <c r="M100" s="28"/>
      <c r="N100" s="28"/>
      <c r="O100" s="28"/>
      <c r="P100" s="28"/>
      <c r="Q100" s="28"/>
      <c r="R100" s="28"/>
      <c r="S100" s="28"/>
      <c r="T100" s="28"/>
      <c r="U100" s="28"/>
      <c r="V100" s="137" t="s">
        <v>136</v>
      </c>
      <c r="W100" s="32"/>
      <c r="X100" s="28"/>
      <c r="Y100" s="28"/>
      <c r="Z100" s="137" t="s">
        <v>306</v>
      </c>
      <c r="AA100" s="153"/>
      <c r="AB100" s="151">
        <f>AB76/AA76-1</f>
        <v>-8.5744254617569626E-2</v>
      </c>
      <c r="AC100" s="151">
        <f t="shared" ref="AC100:BA100" si="88">AC76/AB76-1</f>
        <v>-7.7038423142129608E-2</v>
      </c>
      <c r="AD100" s="151">
        <f t="shared" si="88"/>
        <v>5.1335828418016982E-2</v>
      </c>
      <c r="AE100" s="151">
        <f t="shared" si="88"/>
        <v>-0.28868001620732364</v>
      </c>
      <c r="AF100" s="151">
        <f t="shared" si="88"/>
        <v>2.4380819908291551E-2</v>
      </c>
      <c r="AG100" s="151">
        <f t="shared" si="88"/>
        <v>-4.2949854304518253E-2</v>
      </c>
      <c r="AH100" s="151">
        <f t="shared" si="88"/>
        <v>2.9444602435246603E-2</v>
      </c>
      <c r="AI100" s="151">
        <f t="shared" si="88"/>
        <v>-1.2283237931390856E-3</v>
      </c>
      <c r="AJ100" s="151">
        <f t="shared" si="88"/>
        <v>-3.4136297081477807E-2</v>
      </c>
      <c r="AK100" s="151">
        <f t="shared" si="88"/>
        <v>0.11325524593841618</v>
      </c>
      <c r="AL100" s="151">
        <f t="shared" si="88"/>
        <v>-0.16346664742087957</v>
      </c>
      <c r="AM100" s="151">
        <f t="shared" si="88"/>
        <v>5.0175094863506242E-2</v>
      </c>
      <c r="AN100" s="151">
        <f t="shared" si="88"/>
        <v>3.7978267816388023E-2</v>
      </c>
      <c r="AO100" s="151">
        <f t="shared" si="88"/>
        <v>-5.8732622766052511E-2</v>
      </c>
      <c r="AP100" s="151">
        <f t="shared" si="88"/>
        <v>-3.8393545068309276E-3</v>
      </c>
      <c r="AQ100" s="151">
        <f t="shared" si="88"/>
        <v>-6.930312118837767E-2</v>
      </c>
      <c r="AR100" s="151">
        <f t="shared" si="88"/>
        <v>0.31188914507433974</v>
      </c>
      <c r="AS100" s="151">
        <f t="shared" si="88"/>
        <v>-0.10801133034151922</v>
      </c>
      <c r="AT100" s="151">
        <f t="shared" si="88"/>
        <v>-0.10615340069759949</v>
      </c>
      <c r="AU100" s="151">
        <f t="shared" si="88"/>
        <v>2.5235880460116933E-2</v>
      </c>
      <c r="AV100" s="151">
        <f t="shared" si="88"/>
        <v>1.7656111339592995E-2</v>
      </c>
      <c r="AW100" s="151">
        <f t="shared" si="88"/>
        <v>0.24651633575168064</v>
      </c>
      <c r="AX100" s="151">
        <f t="shared" si="88"/>
        <v>9.6004471022590465E-2</v>
      </c>
      <c r="AY100" s="151">
        <f t="shared" si="88"/>
        <v>-4.5858982895249922E-2</v>
      </c>
      <c r="AZ100" s="151">
        <f t="shared" si="88"/>
        <v>-0.16448682783552249</v>
      </c>
      <c r="BA100" s="151">
        <f t="shared" si="88"/>
        <v>-2.604945837598005E-2</v>
      </c>
      <c r="BB100" s="151">
        <f t="shared" si="80"/>
        <v>8.7873455120911714E-2</v>
      </c>
      <c r="BC100" s="151">
        <f t="shared" si="81"/>
        <v>-0.10281318884308543</v>
      </c>
      <c r="BD100" s="151">
        <f t="shared" si="81"/>
        <v>7.0985728700390105E-4</v>
      </c>
      <c r="BE100" s="152">
        <f t="shared" si="82"/>
        <v>-2.1575489347208987E-2</v>
      </c>
      <c r="BF100" s="152">
        <f t="shared" si="82"/>
        <v>-1.6288620419560029E-2</v>
      </c>
      <c r="BG100" s="152">
        <f t="shared" si="82"/>
        <v>-5.1347839323900524E-2</v>
      </c>
      <c r="BH100" s="143"/>
      <c r="BI100" s="143"/>
    </row>
    <row r="101" spans="1:61" s="141" customFormat="1" ht="15" customHeight="1" thickBot="1">
      <c r="A101" s="32"/>
      <c r="B101" s="28"/>
      <c r="C101" s="28"/>
      <c r="D101" s="28"/>
      <c r="E101" s="28"/>
      <c r="F101" s="28"/>
      <c r="G101" s="28"/>
      <c r="H101" s="28"/>
      <c r="I101" s="28"/>
      <c r="J101" s="28"/>
      <c r="K101" s="28"/>
      <c r="L101" s="28"/>
      <c r="M101" s="28"/>
      <c r="N101" s="28"/>
      <c r="O101" s="28"/>
      <c r="P101" s="28"/>
      <c r="Q101" s="28"/>
      <c r="R101" s="28"/>
      <c r="S101" s="28"/>
      <c r="T101" s="28"/>
      <c r="U101" s="28"/>
      <c r="V101" s="144" t="s">
        <v>137</v>
      </c>
      <c r="W101" s="32"/>
      <c r="X101" s="28"/>
      <c r="Y101" s="28"/>
      <c r="Z101" s="144" t="s">
        <v>307</v>
      </c>
      <c r="AA101" s="154"/>
      <c r="AB101" s="155">
        <f t="shared" ref="AB101:AR101" si="89">AB77/AA77-1</f>
        <v>-2.9276017763846252E-4</v>
      </c>
      <c r="AC101" s="155">
        <f t="shared" si="89"/>
        <v>8.118071620600964E-2</v>
      </c>
      <c r="AD101" s="155">
        <f t="shared" si="89"/>
        <v>-1.5199191026729397E-2</v>
      </c>
      <c r="AE101" s="155">
        <f t="shared" si="89"/>
        <v>0.18421001796622583</v>
      </c>
      <c r="AF101" s="155">
        <f t="shared" si="89"/>
        <v>1.6064081866051794E-2</v>
      </c>
      <c r="AG101" s="155">
        <f t="shared" si="89"/>
        <v>2.2051537622548745E-2</v>
      </c>
      <c r="AH101" s="155">
        <f t="shared" si="89"/>
        <v>3.6895295051786015E-2</v>
      </c>
      <c r="AI101" s="155">
        <f t="shared" si="89"/>
        <v>-1.4326641752262503E-3</v>
      </c>
      <c r="AJ101" s="155">
        <f t="shared" si="89"/>
        <v>-1.2829995484660905E-2</v>
      </c>
      <c r="AK101" s="155">
        <f t="shared" si="89"/>
        <v>6.7519700712350694E-3</v>
      </c>
      <c r="AL101" s="155">
        <f t="shared" si="89"/>
        <v>-7.0695301442844749E-2</v>
      </c>
      <c r="AM101" s="155">
        <f t="shared" si="89"/>
        <v>-3.5419457003042387E-2</v>
      </c>
      <c r="AN101" s="155">
        <f t="shared" si="89"/>
        <v>-2.6707088548464375E-3</v>
      </c>
      <c r="AO101" s="155">
        <f t="shared" si="89"/>
        <v>-3.3255335609539638E-2</v>
      </c>
      <c r="AP101" s="155">
        <f t="shared" si="89"/>
        <v>-2.9278657284368403E-2</v>
      </c>
      <c r="AQ101" s="155">
        <f t="shared" si="89"/>
        <v>-5.2002370843475809E-2</v>
      </c>
      <c r="AR101" s="155">
        <f t="shared" si="89"/>
        <v>1.5237222134522499E-2</v>
      </c>
      <c r="AS101" s="155">
        <f t="shared" ref="AS101:BA102" si="90">AS77/AR77-1</f>
        <v>7.3338687554421078E-2</v>
      </c>
      <c r="AT101" s="155">
        <f t="shared" si="90"/>
        <v>-0.16357363998783114</v>
      </c>
      <c r="AU101" s="155">
        <f t="shared" si="90"/>
        <v>2.5028892015431792E-2</v>
      </c>
      <c r="AV101" s="155">
        <f t="shared" si="90"/>
        <v>-5.98849762321495E-2</v>
      </c>
      <c r="AW101" s="155">
        <f t="shared" si="90"/>
        <v>4.8296103992198969E-2</v>
      </c>
      <c r="AX101" s="155">
        <f t="shared" si="90"/>
        <v>-3.0979782090188035E-3</v>
      </c>
      <c r="AY101" s="155">
        <f t="shared" si="90"/>
        <v>-3.6566596470777979E-2</v>
      </c>
      <c r="AZ101" s="155">
        <f t="shared" si="90"/>
        <v>-3.685359931089538E-3</v>
      </c>
      <c r="BA101" s="155">
        <f t="shared" si="90"/>
        <v>-4.6988178491005672E-2</v>
      </c>
      <c r="BB101" s="155">
        <f t="shared" si="80"/>
        <v>-2.1355470245032704E-2</v>
      </c>
      <c r="BC101" s="155">
        <f t="shared" si="81"/>
        <v>7.3210691413783113E-2</v>
      </c>
      <c r="BD101" s="155">
        <f t="shared" si="81"/>
        <v>-2.9196006616519776E-2</v>
      </c>
      <c r="BE101" s="156">
        <f t="shared" si="82"/>
        <v>-7.6655068552480721E-2</v>
      </c>
      <c r="BF101" s="156">
        <f t="shared" si="82"/>
        <v>4.3600310745497417E-2</v>
      </c>
      <c r="BG101" s="156">
        <f t="shared" si="82"/>
        <v>-5.4599292616501316E-2</v>
      </c>
      <c r="BH101" s="147"/>
      <c r="BI101" s="147"/>
    </row>
    <row r="102" spans="1:61" s="141" customFormat="1" ht="15" customHeight="1" thickTop="1">
      <c r="A102" s="32"/>
      <c r="B102" s="28"/>
      <c r="C102" s="28"/>
      <c r="D102" s="28"/>
      <c r="E102" s="28"/>
      <c r="F102" s="28"/>
      <c r="G102" s="28"/>
      <c r="H102" s="28"/>
      <c r="I102" s="28"/>
      <c r="J102" s="28"/>
      <c r="K102" s="28"/>
      <c r="L102" s="28"/>
      <c r="M102" s="28"/>
      <c r="N102" s="28"/>
      <c r="O102" s="28"/>
      <c r="P102" s="28"/>
      <c r="Q102" s="28"/>
      <c r="R102" s="28"/>
      <c r="S102" s="28"/>
      <c r="T102" s="28"/>
      <c r="U102" s="28"/>
      <c r="V102" s="76" t="s">
        <v>23</v>
      </c>
      <c r="W102" s="32"/>
      <c r="X102" s="28"/>
      <c r="Y102" s="28"/>
      <c r="Z102" s="76" t="s">
        <v>4</v>
      </c>
      <c r="AA102" s="157"/>
      <c r="AB102" s="161">
        <f t="shared" ref="AB102:AR102" si="91">AB78/AA78-1</f>
        <v>1.0106396386310168E-2</v>
      </c>
      <c r="AC102" s="161">
        <f t="shared" si="91"/>
        <v>8.3668843888087263E-3</v>
      </c>
      <c r="AD102" s="161">
        <f t="shared" si="91"/>
        <v>-5.9291885515375675E-3</v>
      </c>
      <c r="AE102" s="161">
        <f t="shared" si="91"/>
        <v>4.6954934145204019E-2</v>
      </c>
      <c r="AF102" s="161">
        <f t="shared" si="91"/>
        <v>1.0057023983975677E-2</v>
      </c>
      <c r="AG102" s="161">
        <f t="shared" si="91"/>
        <v>1.0096401458002058E-2</v>
      </c>
      <c r="AH102" s="161">
        <f t="shared" si="91"/>
        <v>-5.8225226413465281E-3</v>
      </c>
      <c r="AI102" s="161">
        <f t="shared" si="91"/>
        <v>-3.2019678703788856E-2</v>
      </c>
      <c r="AJ102" s="161">
        <f t="shared" si="91"/>
        <v>3.0409457561477282E-2</v>
      </c>
      <c r="AK102" s="161">
        <f t="shared" si="91"/>
        <v>1.8302059110045565E-2</v>
      </c>
      <c r="AL102" s="161">
        <f t="shared" si="91"/>
        <v>-1.1547799233993516E-2</v>
      </c>
      <c r="AM102" s="161">
        <f t="shared" si="91"/>
        <v>2.3712937270739864E-2</v>
      </c>
      <c r="AN102" s="161">
        <f t="shared" si="91"/>
        <v>6.6463548269473094E-3</v>
      </c>
      <c r="AO102" s="161">
        <f t="shared" si="91"/>
        <v>-3.5802575069165954E-3</v>
      </c>
      <c r="AP102" s="161">
        <f t="shared" si="91"/>
        <v>5.8161791390498596E-3</v>
      </c>
      <c r="AQ102" s="161">
        <f t="shared" si="91"/>
        <v>-1.7874791288552738E-2</v>
      </c>
      <c r="AR102" s="161">
        <f t="shared" si="91"/>
        <v>2.8192456022579693E-2</v>
      </c>
      <c r="AS102" s="161">
        <f t="shared" si="90"/>
        <v>-5.4348467389741861E-2</v>
      </c>
      <c r="AT102" s="161">
        <f t="shared" si="90"/>
        <v>-5.584800224312636E-2</v>
      </c>
      <c r="AU102" s="161">
        <f t="shared" si="90"/>
        <v>4.4199022478589756E-2</v>
      </c>
      <c r="AV102" s="161">
        <f t="shared" si="90"/>
        <v>4.1174172071570814E-2</v>
      </c>
      <c r="AW102" s="161">
        <f t="shared" si="90"/>
        <v>3.254763133960159E-2</v>
      </c>
      <c r="AX102" s="161">
        <f t="shared" si="90"/>
        <v>7.1596652916352532E-3</v>
      </c>
      <c r="AY102" s="161">
        <f t="shared" si="90"/>
        <v>-3.9194907048747285E-2</v>
      </c>
      <c r="AZ102" s="161">
        <f t="shared" si="90"/>
        <v>-3.2103373118457235E-2</v>
      </c>
      <c r="BA102" s="161">
        <f t="shared" si="90"/>
        <v>-1.6364747641209987E-2</v>
      </c>
      <c r="BB102" s="161">
        <f t="shared" si="80"/>
        <v>-1.3010250447641258E-2</v>
      </c>
      <c r="BC102" s="161">
        <f t="shared" si="81"/>
        <v>-3.7914703002022265E-2</v>
      </c>
      <c r="BD102" s="161">
        <f t="shared" si="81"/>
        <v>-3.241814556730227E-2</v>
      </c>
      <c r="BE102" s="162">
        <f t="shared" si="82"/>
        <v>-5.8786049328838685E-2</v>
      </c>
      <c r="BF102" s="162">
        <f t="shared" si="82"/>
        <v>2.0547935437130738E-2</v>
      </c>
      <c r="BG102" s="162">
        <f t="shared" si="82"/>
        <v>-2.5421934504167853E-2</v>
      </c>
      <c r="BH102" s="140"/>
      <c r="BI102" s="140"/>
    </row>
  </sheetData>
  <mergeCells count="11">
    <mergeCell ref="X64:Z64"/>
    <mergeCell ref="T64:V64"/>
    <mergeCell ref="T1:V1"/>
    <mergeCell ref="T61:V61"/>
    <mergeCell ref="T62:V62"/>
    <mergeCell ref="T63:V63"/>
    <mergeCell ref="X1:Z1"/>
    <mergeCell ref="X61:Z61"/>
    <mergeCell ref="X62:Z62"/>
    <mergeCell ref="X63:Z63"/>
    <mergeCell ref="Y54:Z54"/>
  </mergeCells>
  <phoneticPr fontId="10"/>
  <pageMargins left="0.19685039370078741" right="0.19685039370078741" top="0.98425196850393704" bottom="0.98425196850393704" header="0.51181102362204722" footer="0.51181102362204722"/>
  <pageSetup paperSize="9" scale="38" orientation="landscape" r:id="rId1"/>
  <headerFooter alignWithMargins="0"/>
  <ignoredErrors>
    <ignoredError sqref="AA11:BG11 AA24:BG24 AA29:BG29 AA35:BG35 AA53:BG53"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85"/>
  <sheetViews>
    <sheetView zoomScaleNormal="100" workbookViewId="0"/>
  </sheetViews>
  <sheetFormatPr defaultColWidth="9" defaultRowHeight="13.8"/>
  <cols>
    <col min="1" max="1" width="2.88671875" style="1292" customWidth="1"/>
    <col min="2" max="2" width="3.44140625" style="1311" customWidth="1"/>
    <col min="3" max="3" width="8.109375" style="1292" customWidth="1"/>
    <col min="4" max="4" width="20" style="1292" customWidth="1"/>
    <col min="5" max="7" width="10.109375" style="1292" customWidth="1"/>
    <col min="8" max="8" width="9" style="1292" customWidth="1"/>
    <col min="9" max="15" width="9" style="1292"/>
    <col min="16" max="17" width="9" style="1276"/>
    <col min="18" max="18" width="1.6640625" style="1276" customWidth="1"/>
    <col min="19" max="19" width="4.109375" style="1276" customWidth="1"/>
    <col min="20" max="20" width="8.109375" style="1276" customWidth="1"/>
    <col min="21" max="21" width="18.33203125" style="1276" customWidth="1"/>
    <col min="22" max="16384" width="9" style="1276"/>
  </cols>
  <sheetData>
    <row r="1" spans="1:32" s="1272" customFormat="1" ht="9" customHeight="1">
      <c r="A1" s="1274"/>
      <c r="B1" s="1306"/>
      <c r="C1" s="1274"/>
      <c r="D1" s="1274"/>
      <c r="E1" s="1274"/>
      <c r="F1" s="1274"/>
      <c r="G1" s="1274"/>
      <c r="H1" s="1274"/>
      <c r="I1" s="1274"/>
      <c r="J1" s="1274"/>
      <c r="K1" s="1274"/>
      <c r="L1" s="1274"/>
      <c r="M1" s="1274"/>
      <c r="N1" s="1274"/>
      <c r="O1" s="1274"/>
    </row>
    <row r="2" spans="1:32" s="1272" customFormat="1" ht="6" customHeight="1">
      <c r="A2" s="1274"/>
      <c r="B2" s="1306"/>
      <c r="C2" s="1274"/>
      <c r="D2" s="1274"/>
      <c r="E2" s="1274"/>
      <c r="F2" s="1274"/>
      <c r="G2" s="1274"/>
      <c r="H2" s="1274"/>
      <c r="I2" s="1274"/>
      <c r="J2" s="1274"/>
      <c r="K2" s="1274"/>
      <c r="L2" s="1274"/>
      <c r="M2" s="1274"/>
      <c r="N2" s="1274"/>
      <c r="O2" s="1274"/>
    </row>
    <row r="3" spans="1:32" s="1272" customFormat="1" ht="16.5" customHeight="1">
      <c r="A3" s="1274"/>
      <c r="B3" s="1306" t="s">
        <v>854</v>
      </c>
      <c r="C3" s="1274"/>
      <c r="D3" s="1274"/>
      <c r="E3" s="1274"/>
      <c r="F3" s="1274"/>
      <c r="G3" s="1274"/>
      <c r="H3" s="1274"/>
      <c r="I3" s="1274"/>
      <c r="J3" s="1274"/>
      <c r="K3" s="1274"/>
      <c r="L3" s="1274"/>
      <c r="M3" s="1274"/>
      <c r="N3" s="1274"/>
      <c r="O3" s="1274"/>
      <c r="S3" s="1274" t="s">
        <v>943</v>
      </c>
      <c r="T3" s="1274"/>
      <c r="U3" s="1274"/>
      <c r="V3" s="1274"/>
      <c r="W3" s="1274"/>
      <c r="X3" s="1274"/>
      <c r="Y3" s="1274"/>
      <c r="Z3" s="1274"/>
      <c r="AA3" s="1274"/>
      <c r="AB3" s="1274"/>
      <c r="AC3" s="1273"/>
      <c r="AD3" s="1274"/>
      <c r="AE3" s="1274"/>
      <c r="AF3" s="1274"/>
    </row>
    <row r="4" spans="1:32" s="1272" customFormat="1" ht="16.5" customHeight="1">
      <c r="A4" s="1274"/>
      <c r="B4" s="1306" t="s">
        <v>855</v>
      </c>
      <c r="C4" s="1274" t="s">
        <v>856</v>
      </c>
      <c r="D4" s="1274"/>
      <c r="E4" s="1274"/>
      <c r="F4" s="1274"/>
      <c r="G4" s="1274"/>
      <c r="H4" s="1274"/>
      <c r="I4" s="1274"/>
      <c r="J4" s="1274"/>
      <c r="K4" s="1274"/>
      <c r="L4" s="1274"/>
      <c r="M4" s="1274"/>
      <c r="N4" s="1274"/>
      <c r="O4" s="1274"/>
      <c r="S4" s="1275" t="s">
        <v>417</v>
      </c>
      <c r="T4" s="1342" t="s">
        <v>944</v>
      </c>
      <c r="U4" s="1342"/>
      <c r="V4" s="1274"/>
      <c r="W4" s="1273"/>
      <c r="X4" s="1274"/>
      <c r="Y4" s="1274"/>
      <c r="Z4" s="1274"/>
      <c r="AA4" s="1274"/>
      <c r="AB4" s="1274"/>
      <c r="AC4" s="1274"/>
      <c r="AD4" s="1274"/>
      <c r="AE4" s="1274"/>
      <c r="AF4" s="1274"/>
    </row>
    <row r="5" spans="1:32" s="1272" customFormat="1" ht="16.5" customHeight="1">
      <c r="A5" s="1274"/>
      <c r="B5" s="1306"/>
      <c r="C5" s="1274" t="s">
        <v>857</v>
      </c>
      <c r="D5" s="1274"/>
      <c r="E5" s="1274"/>
      <c r="F5" s="1274"/>
      <c r="G5" s="1274"/>
      <c r="H5" s="1274"/>
      <c r="I5" s="1274"/>
      <c r="J5" s="1274"/>
      <c r="K5" s="1274"/>
      <c r="L5" s="1274"/>
      <c r="M5" s="1274"/>
      <c r="N5" s="1274"/>
      <c r="O5" s="1274"/>
      <c r="S5" s="1274"/>
      <c r="T5" s="1274" t="s">
        <v>945</v>
      </c>
      <c r="U5" s="1274"/>
      <c r="V5" s="1274"/>
      <c r="W5" s="1273"/>
      <c r="X5" s="1274"/>
      <c r="Y5" s="1274"/>
      <c r="Z5" s="1274"/>
      <c r="AA5" s="1274"/>
      <c r="AB5" s="1274"/>
      <c r="AC5" s="1274"/>
      <c r="AD5" s="1274"/>
      <c r="AE5" s="1274"/>
      <c r="AF5" s="1274"/>
    </row>
    <row r="6" spans="1:32" s="1272" customFormat="1" ht="16.5" customHeight="1">
      <c r="A6" s="1274"/>
      <c r="B6" s="1306"/>
      <c r="C6" s="1274" t="s">
        <v>965</v>
      </c>
      <c r="D6" s="1274"/>
      <c r="E6" s="1274"/>
      <c r="F6" s="1274"/>
      <c r="G6" s="1274"/>
      <c r="H6" s="1274"/>
      <c r="I6" s="1274"/>
      <c r="J6" s="1274"/>
      <c r="K6" s="1274"/>
      <c r="L6" s="1274"/>
      <c r="M6" s="1274"/>
      <c r="N6" s="1274"/>
      <c r="O6" s="1274"/>
      <c r="S6" s="1274"/>
      <c r="T6" s="1274" t="s">
        <v>946</v>
      </c>
      <c r="U6" s="1274"/>
      <c r="V6" s="1274"/>
      <c r="W6" s="1273"/>
      <c r="X6" s="1274"/>
      <c r="Y6" s="1274"/>
      <c r="Z6" s="1274"/>
      <c r="AA6" s="1274"/>
      <c r="AB6" s="1274"/>
      <c r="AC6" s="1274"/>
      <c r="AD6" s="1274"/>
      <c r="AE6" s="1274"/>
      <c r="AF6" s="1274"/>
    </row>
    <row r="7" spans="1:32" s="1272" customFormat="1" ht="17.25" customHeight="1">
      <c r="A7" s="1274"/>
      <c r="B7" s="1306"/>
      <c r="C7" s="1274" t="s">
        <v>858</v>
      </c>
      <c r="D7" s="1274"/>
      <c r="E7" s="1274"/>
      <c r="F7" s="1274"/>
      <c r="G7" s="1274"/>
      <c r="H7" s="1274"/>
      <c r="I7" s="1274"/>
      <c r="J7" s="1274"/>
      <c r="K7" s="1274"/>
      <c r="L7" s="1274"/>
      <c r="M7" s="1274"/>
      <c r="N7" s="1274"/>
      <c r="O7" s="1274"/>
      <c r="S7" s="1274"/>
      <c r="T7" s="1274"/>
      <c r="U7" s="1274"/>
      <c r="V7" s="1274"/>
      <c r="W7" s="1273"/>
      <c r="X7" s="1274"/>
      <c r="Y7" s="1274"/>
      <c r="Z7" s="1274"/>
      <c r="AA7" s="1274"/>
      <c r="AB7" s="1274"/>
      <c r="AC7" s="1274"/>
      <c r="AD7" s="1274"/>
      <c r="AE7" s="1274"/>
      <c r="AF7" s="1274"/>
    </row>
    <row r="8" spans="1:32" s="1272" customFormat="1" ht="17.25" customHeight="1">
      <c r="A8" s="1274"/>
      <c r="B8" s="1306"/>
      <c r="C8" s="1274" t="s">
        <v>966</v>
      </c>
      <c r="D8" s="1274"/>
      <c r="E8" s="1274"/>
      <c r="F8" s="1274"/>
      <c r="G8" s="1274"/>
      <c r="H8" s="1274"/>
      <c r="I8" s="1274"/>
      <c r="J8" s="1274"/>
      <c r="K8" s="1274"/>
      <c r="L8" s="1274"/>
      <c r="M8" s="1274"/>
      <c r="N8" s="1274"/>
      <c r="O8" s="1274"/>
      <c r="S8" s="1274"/>
      <c r="T8" s="1274" t="s">
        <v>401</v>
      </c>
      <c r="U8" s="1274"/>
      <c r="V8" s="1274"/>
      <c r="W8" s="1274"/>
      <c r="X8" s="1274"/>
      <c r="Y8" s="1274"/>
      <c r="Z8" s="1274"/>
      <c r="AA8" s="1274"/>
      <c r="AB8" s="1274"/>
      <c r="AC8" s="1274"/>
      <c r="AD8" s="1274"/>
      <c r="AE8" s="1274"/>
      <c r="AF8" s="1274"/>
    </row>
    <row r="9" spans="1:32" s="1272" customFormat="1" ht="17.25" customHeight="1">
      <c r="A9" s="1274"/>
      <c r="B9" s="1306"/>
      <c r="C9" s="1274" t="s">
        <v>859</v>
      </c>
      <c r="D9" s="1274"/>
      <c r="E9" s="1274"/>
      <c r="F9" s="1274"/>
      <c r="G9" s="1274"/>
      <c r="H9" s="1274"/>
      <c r="I9" s="1274"/>
      <c r="J9" s="1274"/>
      <c r="K9" s="1274"/>
      <c r="L9" s="1274"/>
      <c r="M9" s="1274"/>
      <c r="N9" s="1274"/>
      <c r="O9" s="1274"/>
      <c r="S9" s="1274"/>
      <c r="T9" s="1274" t="s">
        <v>947</v>
      </c>
      <c r="U9" s="1274"/>
      <c r="V9" s="1274"/>
      <c r="W9" s="1273"/>
      <c r="X9" s="1274"/>
      <c r="Y9" s="1274"/>
      <c r="Z9" s="1274"/>
      <c r="AA9" s="1274"/>
      <c r="AB9" s="1274"/>
      <c r="AC9" s="1274"/>
      <c r="AD9" s="1274"/>
      <c r="AE9" s="1274"/>
      <c r="AF9" s="1274"/>
    </row>
    <row r="10" spans="1:32" s="1272" customFormat="1" ht="17.25" customHeight="1">
      <c r="A10" s="1274"/>
      <c r="B10" s="1306"/>
      <c r="C10" s="1274" t="s">
        <v>967</v>
      </c>
      <c r="D10" s="1274"/>
      <c r="E10" s="1274"/>
      <c r="F10" s="1274"/>
      <c r="G10" s="1274"/>
      <c r="H10" s="1274"/>
      <c r="I10" s="1274"/>
      <c r="J10" s="1274"/>
      <c r="K10" s="1274"/>
      <c r="L10" s="1274"/>
      <c r="M10" s="1274"/>
      <c r="N10" s="1274"/>
      <c r="O10" s="1274"/>
      <c r="R10" s="1274"/>
      <c r="S10" s="1274"/>
      <c r="T10" s="1274" t="s">
        <v>948</v>
      </c>
      <c r="U10" s="1274"/>
      <c r="V10" s="1274"/>
      <c r="W10" s="1273"/>
      <c r="X10" s="1274"/>
      <c r="Y10" s="1274"/>
      <c r="Z10" s="1274"/>
      <c r="AA10" s="1274"/>
      <c r="AB10" s="1274"/>
      <c r="AC10" s="1274"/>
      <c r="AD10" s="1274"/>
      <c r="AE10" s="1274"/>
      <c r="AF10" s="1274"/>
    </row>
    <row r="11" spans="1:32" s="1272" customFormat="1" ht="16.5" customHeight="1">
      <c r="A11" s="1274"/>
      <c r="B11" s="1306"/>
      <c r="C11" s="1274" t="s">
        <v>968</v>
      </c>
      <c r="D11" s="1274"/>
      <c r="E11" s="1274"/>
      <c r="F11" s="1274"/>
      <c r="G11" s="1274"/>
      <c r="H11" s="1274"/>
      <c r="I11" s="1274"/>
      <c r="J11" s="1274"/>
      <c r="K11" s="1274"/>
      <c r="L11" s="1274"/>
      <c r="M11" s="1274"/>
      <c r="N11" s="1274"/>
      <c r="O11" s="1274"/>
      <c r="S11" s="1274"/>
      <c r="T11" s="1274" t="s">
        <v>949</v>
      </c>
      <c r="U11" s="1274"/>
      <c r="V11" s="1274"/>
      <c r="W11" s="1273"/>
      <c r="X11" s="1274"/>
      <c r="Y11" s="1274"/>
      <c r="Z11" s="1274"/>
      <c r="AA11" s="1274"/>
      <c r="AB11" s="1274"/>
      <c r="AC11" s="1274"/>
      <c r="AD11" s="1274"/>
      <c r="AE11" s="1274"/>
      <c r="AF11" s="1274"/>
    </row>
    <row r="12" spans="1:32" s="1272" customFormat="1" ht="16.5" customHeight="1">
      <c r="A12" s="1274"/>
      <c r="B12" s="1306"/>
      <c r="C12" s="1274"/>
      <c r="D12" s="1274"/>
      <c r="E12" s="1274"/>
      <c r="F12" s="1274"/>
      <c r="G12" s="1274"/>
      <c r="H12" s="1274"/>
      <c r="I12" s="1274"/>
      <c r="J12" s="1274"/>
      <c r="K12" s="1274"/>
      <c r="L12" s="1274"/>
      <c r="M12" s="1274"/>
      <c r="N12" s="1274"/>
      <c r="O12" s="1274"/>
      <c r="S12" s="1274"/>
      <c r="T12" s="1274"/>
      <c r="U12" s="1274"/>
      <c r="V12" s="1274"/>
      <c r="W12" s="1273"/>
      <c r="X12" s="1274"/>
      <c r="Y12" s="1274"/>
      <c r="Z12" s="1274"/>
      <c r="AA12" s="1274"/>
      <c r="AB12" s="1274"/>
      <c r="AC12" s="1274"/>
      <c r="AD12" s="1274"/>
      <c r="AE12" s="1274"/>
      <c r="AF12" s="1274"/>
    </row>
    <row r="13" spans="1:32" s="1272" customFormat="1" ht="16.5" customHeight="1">
      <c r="A13" s="1274"/>
      <c r="B13" s="1306" t="s">
        <v>855</v>
      </c>
      <c r="C13" s="1274" t="s">
        <v>860</v>
      </c>
      <c r="D13" s="1274"/>
      <c r="E13" s="1274"/>
      <c r="F13" s="1274"/>
      <c r="G13" s="1274"/>
      <c r="H13" s="1274"/>
      <c r="I13" s="1274"/>
      <c r="J13" s="1274"/>
      <c r="K13" s="1274"/>
      <c r="L13" s="1274"/>
      <c r="M13" s="1274"/>
      <c r="N13" s="1274"/>
      <c r="O13" s="1274"/>
      <c r="S13" s="1274"/>
      <c r="T13" s="1274" t="s">
        <v>950</v>
      </c>
      <c r="U13" s="1274"/>
      <c r="V13" s="1274"/>
      <c r="W13" s="1273"/>
      <c r="X13" s="1274"/>
      <c r="Y13" s="1274"/>
      <c r="Z13" s="1274"/>
      <c r="AA13" s="1274"/>
      <c r="AB13" s="1274"/>
      <c r="AC13" s="1274"/>
      <c r="AD13" s="1274"/>
      <c r="AE13" s="1274"/>
      <c r="AF13" s="1274"/>
    </row>
    <row r="14" spans="1:32" s="1272" customFormat="1" ht="16.5" customHeight="1">
      <c r="A14" s="1274"/>
      <c r="B14" s="1306"/>
      <c r="C14" s="1274" t="s">
        <v>861</v>
      </c>
      <c r="D14" s="1274"/>
      <c r="E14" s="1274"/>
      <c r="F14" s="1274"/>
      <c r="G14" s="1274"/>
      <c r="H14" s="1274"/>
      <c r="I14" s="1274"/>
      <c r="J14" s="1274"/>
      <c r="K14" s="1274"/>
      <c r="L14" s="1274"/>
      <c r="M14" s="1274"/>
      <c r="N14" s="1274"/>
      <c r="O14" s="1274"/>
      <c r="S14" s="1274"/>
      <c r="T14" s="1274"/>
      <c r="U14" s="1274"/>
      <c r="V14" s="1274"/>
      <c r="W14" s="1273"/>
      <c r="X14" s="1274"/>
      <c r="Y14" s="1274"/>
      <c r="Z14" s="1274"/>
      <c r="AA14" s="1274"/>
      <c r="AB14" s="1274"/>
      <c r="AC14" s="1274"/>
      <c r="AD14" s="1274"/>
      <c r="AE14" s="1274"/>
      <c r="AF14" s="1274"/>
    </row>
    <row r="15" spans="1:32" s="1272" customFormat="1" ht="16.5" customHeight="1">
      <c r="A15" s="1274"/>
      <c r="B15" s="1306"/>
      <c r="C15" s="1274" t="s">
        <v>862</v>
      </c>
      <c r="D15" s="1274"/>
      <c r="E15" s="1274"/>
      <c r="F15" s="1274"/>
      <c r="G15" s="1274"/>
      <c r="H15" s="1274"/>
      <c r="I15" s="1274"/>
      <c r="J15" s="1274"/>
      <c r="K15" s="1274"/>
      <c r="L15" s="1274"/>
      <c r="M15" s="1274"/>
      <c r="N15" s="1274"/>
      <c r="O15" s="1274"/>
      <c r="S15" s="1275" t="s">
        <v>417</v>
      </c>
      <c r="T15" s="1342" t="s">
        <v>951</v>
      </c>
      <c r="U15" s="1274"/>
      <c r="V15" s="1274"/>
      <c r="W15" s="1273"/>
      <c r="X15" s="1274"/>
      <c r="Y15" s="1274"/>
      <c r="Z15" s="1274"/>
      <c r="AA15" s="1274"/>
      <c r="AB15" s="1274"/>
      <c r="AC15" s="1274"/>
      <c r="AD15" s="1274"/>
      <c r="AE15" s="1274"/>
      <c r="AF15" s="1274"/>
    </row>
    <row r="16" spans="1:32" s="1272" customFormat="1" ht="16.2">
      <c r="A16" s="1274"/>
      <c r="B16" s="1306"/>
      <c r="C16" s="1307" t="s">
        <v>863</v>
      </c>
      <c r="D16" s="1274"/>
      <c r="E16" s="1274"/>
      <c r="F16" s="1274"/>
      <c r="G16" s="1274"/>
      <c r="H16" s="1274"/>
      <c r="I16" s="1274"/>
      <c r="J16" s="1274"/>
      <c r="K16" s="1274"/>
      <c r="L16" s="1274"/>
      <c r="M16" s="1274"/>
      <c r="N16" s="1274"/>
      <c r="O16" s="1274"/>
      <c r="S16" s="1274"/>
      <c r="T16" s="1274" t="s">
        <v>952</v>
      </c>
      <c r="U16" s="1274"/>
      <c r="V16" s="1274"/>
      <c r="W16" s="1274"/>
      <c r="X16" s="1274"/>
      <c r="Y16" s="1274"/>
      <c r="Z16" s="1274"/>
      <c r="AA16" s="1274"/>
      <c r="AB16" s="1274"/>
      <c r="AC16" s="1274"/>
      <c r="AD16" s="1274"/>
      <c r="AE16" s="1274"/>
      <c r="AF16" s="1274"/>
    </row>
    <row r="17" spans="1:32" s="1272" customFormat="1" ht="16.2">
      <c r="A17" s="1274"/>
      <c r="B17" s="1308"/>
      <c r="C17" s="1307" t="s">
        <v>864</v>
      </c>
      <c r="D17" s="1274"/>
      <c r="E17" s="1274"/>
      <c r="F17" s="1274"/>
      <c r="G17" s="1274"/>
      <c r="H17" s="1274"/>
      <c r="I17" s="1274"/>
      <c r="J17" s="1274"/>
      <c r="K17" s="1274"/>
      <c r="L17" s="1274"/>
      <c r="M17" s="1274"/>
      <c r="N17" s="1274"/>
      <c r="O17" s="1274"/>
      <c r="S17" s="1274"/>
      <c r="T17" s="1274" t="s">
        <v>953</v>
      </c>
      <c r="U17" s="1274"/>
      <c r="V17" s="1274"/>
      <c r="W17" s="1274"/>
      <c r="X17" s="1274"/>
      <c r="Y17" s="1274"/>
      <c r="Z17" s="1274"/>
      <c r="AA17" s="1274"/>
      <c r="AB17" s="1274"/>
      <c r="AC17" s="1274"/>
      <c r="AD17" s="1274"/>
      <c r="AE17" s="1274"/>
      <c r="AF17" s="1274"/>
    </row>
    <row r="18" spans="1:32" s="1272" customFormat="1" ht="16.2">
      <c r="A18" s="1274"/>
      <c r="B18" s="1306"/>
      <c r="C18" s="1309" t="s">
        <v>865</v>
      </c>
      <c r="D18" s="1274"/>
      <c r="E18" s="1274"/>
      <c r="F18" s="1274"/>
      <c r="G18" s="1274"/>
      <c r="H18" s="1274"/>
      <c r="I18" s="1274"/>
      <c r="J18" s="1274"/>
      <c r="K18" s="1274"/>
      <c r="L18" s="1274"/>
      <c r="M18" s="1274"/>
      <c r="N18" s="1274"/>
      <c r="O18" s="1274"/>
      <c r="S18" s="1274"/>
      <c r="T18" s="1274" t="s">
        <v>954</v>
      </c>
      <c r="U18" s="1274"/>
      <c r="V18" s="1274"/>
      <c r="W18" s="1274"/>
      <c r="X18" s="1274"/>
      <c r="Y18" s="1274"/>
      <c r="Z18" s="1274"/>
      <c r="AA18" s="1274"/>
      <c r="AB18" s="1274"/>
      <c r="AC18" s="1274"/>
      <c r="AD18" s="1274"/>
      <c r="AE18" s="1274"/>
      <c r="AF18" s="1274"/>
    </row>
    <row r="19" spans="1:32" s="1272" customFormat="1" ht="16.2">
      <c r="A19" s="1274"/>
      <c r="B19" s="1306"/>
      <c r="C19" s="1309" t="s">
        <v>866</v>
      </c>
      <c r="D19" s="1274"/>
      <c r="E19" s="1274"/>
      <c r="F19" s="1274"/>
      <c r="G19" s="1274"/>
      <c r="H19" s="1274"/>
      <c r="I19" s="1274"/>
      <c r="J19" s="1274"/>
      <c r="K19" s="1274"/>
      <c r="L19" s="1274"/>
      <c r="M19" s="1274"/>
      <c r="N19" s="1274"/>
      <c r="O19" s="1274"/>
      <c r="S19" s="1274"/>
      <c r="T19" s="1274" t="s">
        <v>829</v>
      </c>
      <c r="U19" s="1274"/>
      <c r="V19" s="1274"/>
      <c r="W19" s="1274"/>
      <c r="X19" s="1274"/>
      <c r="Y19" s="1274"/>
      <c r="Z19" s="1274"/>
      <c r="AA19" s="1274"/>
      <c r="AB19" s="1274"/>
      <c r="AC19" s="1274"/>
      <c r="AD19" s="1274"/>
      <c r="AE19" s="1274"/>
      <c r="AF19" s="1274"/>
    </row>
    <row r="20" spans="1:32" s="1272" customFormat="1" ht="16.2">
      <c r="A20" s="1274"/>
      <c r="B20" s="1308"/>
      <c r="C20" s="1307" t="s">
        <v>867</v>
      </c>
      <c r="D20" s="1274"/>
      <c r="E20" s="1274"/>
      <c r="F20" s="1274"/>
      <c r="G20" s="1274"/>
      <c r="H20" s="1274"/>
      <c r="I20" s="1274"/>
      <c r="J20" s="1274"/>
      <c r="K20" s="1274"/>
      <c r="L20" s="1274"/>
      <c r="M20" s="1274"/>
      <c r="N20" s="1274"/>
      <c r="O20" s="1274"/>
      <c r="S20" s="1274"/>
      <c r="T20" s="1274" t="s">
        <v>830</v>
      </c>
      <c r="U20" s="1274"/>
      <c r="V20" s="1274"/>
      <c r="W20" s="1274"/>
      <c r="X20" s="1274"/>
      <c r="Y20" s="1274"/>
      <c r="Z20" s="1274"/>
      <c r="AA20" s="1274"/>
      <c r="AB20" s="1274"/>
      <c r="AC20" s="1274"/>
      <c r="AD20" s="1274"/>
      <c r="AE20" s="1274"/>
      <c r="AF20" s="1274"/>
    </row>
    <row r="21" spans="1:32" s="1272" customFormat="1">
      <c r="A21" s="1274"/>
      <c r="B21" s="1308"/>
      <c r="C21" s="1274"/>
      <c r="D21" s="1274"/>
      <c r="E21" s="1274"/>
      <c r="F21" s="1274"/>
      <c r="G21" s="1274"/>
      <c r="H21" s="1274"/>
      <c r="I21" s="1274"/>
      <c r="J21" s="1274"/>
      <c r="K21" s="1274"/>
      <c r="L21" s="1274"/>
      <c r="M21" s="1274"/>
      <c r="N21" s="1274"/>
      <c r="O21" s="1274"/>
      <c r="S21" s="1274"/>
      <c r="T21" s="1274" t="s">
        <v>555</v>
      </c>
      <c r="U21" s="1274"/>
      <c r="V21" s="1274"/>
      <c r="W21" s="1274"/>
      <c r="X21" s="1274"/>
      <c r="Y21" s="1274"/>
      <c r="Z21" s="1274"/>
      <c r="AA21" s="1274"/>
      <c r="AB21" s="1274"/>
      <c r="AC21" s="1274"/>
      <c r="AD21" s="1274"/>
      <c r="AE21" s="1274"/>
      <c r="AF21" s="1274"/>
    </row>
    <row r="22" spans="1:32" s="1272" customFormat="1" ht="16.2">
      <c r="A22" s="1274"/>
      <c r="B22" s="1308"/>
      <c r="C22" s="1274"/>
      <c r="D22" s="1274"/>
      <c r="E22" s="1274"/>
      <c r="F22" s="1274"/>
      <c r="G22" s="1274"/>
      <c r="H22" s="1274"/>
      <c r="I22" s="1274"/>
      <c r="J22" s="1274"/>
      <c r="K22" s="1274"/>
      <c r="L22" s="1274"/>
      <c r="M22" s="1274"/>
      <c r="N22" s="1274"/>
      <c r="O22" s="1274"/>
      <c r="S22" s="1274"/>
      <c r="T22" s="1274" t="s">
        <v>933</v>
      </c>
      <c r="U22" s="1274"/>
      <c r="V22" s="1274"/>
      <c r="W22" s="1274"/>
      <c r="X22" s="1274"/>
      <c r="Y22" s="1274"/>
      <c r="Z22" s="1274"/>
      <c r="AA22" s="1274"/>
      <c r="AB22" s="1274"/>
      <c r="AC22" s="1274"/>
      <c r="AD22" s="1274"/>
      <c r="AE22" s="1274"/>
      <c r="AF22" s="1274"/>
    </row>
    <row r="23" spans="1:32" s="1272" customFormat="1">
      <c r="A23" s="1274"/>
      <c r="B23" s="1274"/>
      <c r="C23" s="1274"/>
      <c r="D23" s="1274"/>
      <c r="E23" s="1274"/>
      <c r="F23" s="1274"/>
      <c r="G23" s="1274"/>
      <c r="H23" s="1274"/>
      <c r="I23" s="1274"/>
      <c r="J23" s="1274"/>
      <c r="K23" s="1274"/>
      <c r="L23" s="1274"/>
      <c r="M23" s="1274"/>
      <c r="N23" s="1274"/>
      <c r="O23" s="1274"/>
      <c r="S23" s="1274"/>
      <c r="T23" s="1274"/>
      <c r="U23" s="1274"/>
      <c r="V23" s="1274"/>
      <c r="W23" s="1274"/>
      <c r="X23" s="1274"/>
      <c r="Y23" s="1274"/>
      <c r="Z23" s="1274"/>
      <c r="AA23" s="1274"/>
      <c r="AB23" s="1274"/>
      <c r="AC23" s="1274"/>
      <c r="AD23" s="1274"/>
      <c r="AE23" s="1274"/>
      <c r="AF23" s="1274"/>
    </row>
    <row r="24" spans="1:32" s="1272" customFormat="1">
      <c r="A24" s="1274"/>
      <c r="B24" s="1306" t="s">
        <v>868</v>
      </c>
      <c r="C24" s="1274"/>
      <c r="D24" s="1274"/>
      <c r="E24" s="1274"/>
      <c r="F24" s="1274"/>
      <c r="G24" s="1274"/>
      <c r="H24" s="1274"/>
      <c r="I24" s="1274"/>
      <c r="J24" s="1274"/>
      <c r="K24" s="1274"/>
      <c r="L24" s="1274"/>
      <c r="M24" s="1274"/>
      <c r="N24" s="1274"/>
      <c r="O24" s="1274"/>
      <c r="S24" s="1274" t="s">
        <v>955</v>
      </c>
      <c r="T24" s="1274"/>
      <c r="U24" s="1274"/>
      <c r="V24" s="1274"/>
      <c r="W24" s="1274"/>
      <c r="X24" s="1274"/>
      <c r="Y24" s="1274"/>
      <c r="Z24" s="1274"/>
      <c r="AA24" s="1274"/>
      <c r="AB24" s="1274"/>
      <c r="AC24" s="1274"/>
      <c r="AD24" s="1274"/>
      <c r="AE24" s="1274"/>
      <c r="AF24" s="1274"/>
    </row>
    <row r="25" spans="1:32" s="1272" customFormat="1" ht="15" customHeight="1">
      <c r="A25" s="1274"/>
      <c r="B25" s="1306" t="s">
        <v>869</v>
      </c>
      <c r="C25" s="1886" t="s">
        <v>1057</v>
      </c>
      <c r="D25" s="1274"/>
      <c r="E25" s="1274"/>
      <c r="F25" s="1274"/>
      <c r="G25" s="1274"/>
      <c r="H25" s="1274"/>
      <c r="I25" s="1274"/>
      <c r="J25" s="1274"/>
      <c r="K25" s="1274"/>
      <c r="L25" s="1274"/>
      <c r="M25" s="1274"/>
      <c r="N25" s="1274"/>
      <c r="O25" s="1274"/>
      <c r="S25" s="1274">
        <v>1</v>
      </c>
      <c r="T25" s="1274" t="s">
        <v>1058</v>
      </c>
      <c r="U25" s="1274"/>
      <c r="V25" s="1274"/>
      <c r="W25" s="1274"/>
      <c r="X25" s="1274"/>
      <c r="Y25" s="1274"/>
      <c r="Z25" s="1274"/>
      <c r="AA25" s="1274"/>
      <c r="AB25" s="1274"/>
      <c r="AC25" s="1273"/>
      <c r="AD25" s="1274"/>
      <c r="AE25" s="1274"/>
      <c r="AF25" s="1274"/>
    </row>
    <row r="26" spans="1:32" s="1272" customFormat="1">
      <c r="A26" s="1274"/>
      <c r="B26" s="1306"/>
      <c r="C26" s="1274" t="s">
        <v>870</v>
      </c>
      <c r="D26" s="1274"/>
      <c r="E26" s="1274"/>
      <c r="F26" s="1274"/>
      <c r="G26" s="1274"/>
      <c r="H26" s="1274"/>
      <c r="I26" s="1274"/>
      <c r="J26" s="1274"/>
      <c r="K26" s="1274"/>
      <c r="L26" s="1274"/>
      <c r="M26" s="1274"/>
      <c r="N26" s="1274"/>
      <c r="O26" s="1274"/>
      <c r="S26" s="1274"/>
      <c r="T26" s="1274" t="s">
        <v>1059</v>
      </c>
      <c r="U26" s="1274"/>
      <c r="V26" s="1274"/>
      <c r="W26" s="1274"/>
      <c r="X26" s="1274"/>
      <c r="Y26" s="1274"/>
      <c r="Z26" s="1274"/>
      <c r="AA26" s="1274"/>
      <c r="AB26" s="1274"/>
      <c r="AC26" s="1273"/>
      <c r="AD26" s="1274"/>
      <c r="AE26" s="1274"/>
      <c r="AF26" s="1274"/>
    </row>
    <row r="27" spans="1:32" s="1272" customFormat="1">
      <c r="A27" s="1274"/>
      <c r="B27" s="1306" t="s">
        <v>871</v>
      </c>
      <c r="C27" s="1274" t="s">
        <v>872</v>
      </c>
      <c r="D27" s="1310"/>
      <c r="E27" s="1274"/>
      <c r="F27" s="1274"/>
      <c r="G27" s="1274"/>
      <c r="H27" s="1274"/>
      <c r="I27" s="1274"/>
      <c r="J27" s="1274"/>
      <c r="K27" s="1274"/>
      <c r="L27" s="1274"/>
      <c r="M27" s="1274"/>
      <c r="N27" s="1274"/>
      <c r="O27" s="1274"/>
      <c r="S27" s="1274">
        <v>2</v>
      </c>
      <c r="T27" s="1274" t="s">
        <v>831</v>
      </c>
      <c r="U27" s="1274"/>
      <c r="V27" s="1274"/>
      <c r="W27" s="1274"/>
      <c r="X27" s="1274"/>
      <c r="Y27" s="1274"/>
      <c r="Z27" s="1274"/>
      <c r="AA27" s="1274"/>
      <c r="AB27" s="1274"/>
      <c r="AC27" s="1274"/>
      <c r="AD27" s="1274"/>
      <c r="AE27" s="1274"/>
      <c r="AF27" s="1274"/>
    </row>
    <row r="28" spans="1:32" s="1272" customFormat="1">
      <c r="A28" s="1274"/>
      <c r="B28" s="1306" t="s">
        <v>873</v>
      </c>
      <c r="C28" s="1274" t="s">
        <v>874</v>
      </c>
      <c r="D28" s="1310"/>
      <c r="E28" s="1274"/>
      <c r="F28" s="1274"/>
      <c r="G28" s="1274"/>
      <c r="H28" s="1274"/>
      <c r="I28" s="1274"/>
      <c r="J28" s="1274"/>
      <c r="K28" s="1274"/>
      <c r="L28" s="1274"/>
      <c r="M28" s="1274"/>
      <c r="N28" s="1274"/>
      <c r="O28" s="1274"/>
      <c r="S28" s="1274">
        <v>3</v>
      </c>
      <c r="T28" s="1274" t="s">
        <v>848</v>
      </c>
      <c r="U28" s="1274"/>
      <c r="V28" s="1274"/>
      <c r="W28" s="1274"/>
      <c r="X28" s="1274"/>
      <c r="Y28" s="1274"/>
      <c r="Z28" s="1274"/>
      <c r="AA28" s="1274"/>
      <c r="AB28" s="1274"/>
      <c r="AC28" s="1274"/>
      <c r="AD28" s="1274"/>
      <c r="AE28" s="1274"/>
      <c r="AF28" s="1274"/>
    </row>
    <row r="29" spans="1:32" s="1272" customFormat="1" ht="15" customHeight="1">
      <c r="A29" s="1274"/>
      <c r="B29" s="1306"/>
      <c r="C29" s="1274" t="s">
        <v>875</v>
      </c>
      <c r="D29" s="1310"/>
      <c r="E29" s="1274"/>
      <c r="F29" s="1274"/>
      <c r="G29" s="1274"/>
      <c r="H29" s="1274"/>
      <c r="I29" s="1274"/>
      <c r="J29" s="1274"/>
      <c r="K29" s="1274"/>
      <c r="L29" s="1274"/>
      <c r="M29" s="1274"/>
      <c r="N29" s="1274"/>
      <c r="O29" s="1274"/>
      <c r="S29" s="1274"/>
      <c r="T29" s="1274" t="s">
        <v>956</v>
      </c>
      <c r="U29" s="1274"/>
      <c r="V29" s="1274"/>
      <c r="W29" s="1274"/>
      <c r="X29" s="1274"/>
      <c r="Y29" s="1274"/>
      <c r="Z29" s="1274"/>
      <c r="AA29" s="1274"/>
      <c r="AB29" s="1274"/>
      <c r="AC29" s="1274"/>
      <c r="AD29" s="1274"/>
      <c r="AE29" s="1274"/>
      <c r="AF29" s="1274"/>
    </row>
    <row r="30" spans="1:32" s="1272" customFormat="1" ht="15" customHeight="1">
      <c r="A30" s="1274"/>
      <c r="B30" s="1306"/>
      <c r="C30" s="1274" t="s">
        <v>923</v>
      </c>
      <c r="D30" s="1310"/>
      <c r="E30" s="1274"/>
      <c r="F30" s="1274"/>
      <c r="G30" s="1274"/>
      <c r="H30" s="1274"/>
      <c r="I30" s="1274"/>
      <c r="J30" s="1274"/>
      <c r="K30" s="1274"/>
      <c r="L30" s="1274"/>
      <c r="M30" s="1274"/>
      <c r="N30" s="1274"/>
      <c r="O30" s="1274"/>
      <c r="S30" s="1274"/>
      <c r="T30" s="1274" t="s">
        <v>957</v>
      </c>
      <c r="U30" s="1274"/>
      <c r="V30" s="1274"/>
      <c r="W30" s="1274"/>
      <c r="X30" s="1274"/>
      <c r="Y30" s="1274"/>
      <c r="Z30" s="1274"/>
      <c r="AA30" s="1274"/>
      <c r="AB30" s="1274"/>
      <c r="AC30" s="1274"/>
      <c r="AD30" s="1274"/>
      <c r="AE30" s="1274"/>
      <c r="AF30" s="1274"/>
    </row>
    <row r="31" spans="1:32" s="1272" customFormat="1" ht="16.2">
      <c r="A31" s="1274"/>
      <c r="B31" s="1306"/>
      <c r="C31" s="1274" t="s">
        <v>969</v>
      </c>
      <c r="D31" s="1310"/>
      <c r="E31" s="1274"/>
      <c r="F31" s="1274"/>
      <c r="G31" s="1274"/>
      <c r="H31" s="1274"/>
      <c r="I31" s="1274"/>
      <c r="J31" s="1274"/>
      <c r="K31" s="1274"/>
      <c r="L31" s="1274"/>
      <c r="M31" s="1274"/>
      <c r="N31" s="1274"/>
      <c r="O31" s="1274"/>
      <c r="S31" s="1274"/>
      <c r="T31" s="1274" t="s">
        <v>958</v>
      </c>
      <c r="U31" s="1274"/>
      <c r="V31" s="1274"/>
      <c r="W31" s="1274"/>
      <c r="X31" s="1274"/>
      <c r="Y31" s="1274"/>
      <c r="Z31" s="1274"/>
      <c r="AA31" s="1274"/>
      <c r="AB31" s="1274"/>
      <c r="AC31" s="1274"/>
      <c r="AD31" s="1274"/>
      <c r="AE31" s="1274"/>
      <c r="AF31" s="1274"/>
    </row>
    <row r="32" spans="1:32" s="1272" customFormat="1" ht="16.2">
      <c r="A32" s="1274"/>
      <c r="B32" s="1306"/>
      <c r="C32" s="1274" t="s">
        <v>1005</v>
      </c>
      <c r="D32" s="1310"/>
      <c r="E32" s="1274"/>
      <c r="F32" s="1274"/>
      <c r="G32" s="1274"/>
      <c r="H32" s="1274"/>
      <c r="I32" s="1274"/>
      <c r="J32" s="1274"/>
      <c r="K32" s="1274"/>
      <c r="L32" s="1274"/>
      <c r="M32" s="1274"/>
      <c r="N32" s="1274"/>
      <c r="O32" s="1274"/>
      <c r="S32" s="1274"/>
      <c r="T32" s="1274" t="s">
        <v>959</v>
      </c>
      <c r="U32" s="1274"/>
      <c r="V32" s="1274"/>
      <c r="W32" s="1274"/>
      <c r="X32" s="1274"/>
      <c r="Y32" s="1274"/>
      <c r="Z32" s="1274"/>
      <c r="AA32" s="1274"/>
      <c r="AB32" s="1274"/>
      <c r="AC32" s="1274"/>
      <c r="AD32" s="1274"/>
      <c r="AE32" s="1274"/>
      <c r="AF32" s="1274"/>
    </row>
    <row r="33" spans="1:35" s="1272" customFormat="1" ht="16.2">
      <c r="A33" s="1274"/>
      <c r="B33" s="1306"/>
      <c r="C33" s="1274" t="s">
        <v>876</v>
      </c>
      <c r="D33" s="1310"/>
      <c r="E33" s="1274"/>
      <c r="F33" s="1274"/>
      <c r="G33" s="1274"/>
      <c r="H33" s="1274"/>
      <c r="I33" s="1274"/>
      <c r="J33" s="1274"/>
      <c r="K33" s="1274"/>
      <c r="L33" s="1274"/>
      <c r="M33" s="1274"/>
      <c r="N33" s="1274"/>
      <c r="O33" s="1274"/>
      <c r="S33" s="1274"/>
      <c r="T33" s="1274" t="s">
        <v>960</v>
      </c>
      <c r="U33" s="1274"/>
      <c r="V33" s="1274"/>
      <c r="W33" s="1274"/>
      <c r="X33" s="1274"/>
      <c r="Y33" s="1274"/>
      <c r="Z33" s="1274"/>
      <c r="AA33" s="1274"/>
      <c r="AB33" s="1274"/>
      <c r="AC33" s="1274"/>
      <c r="AD33" s="1274"/>
      <c r="AE33" s="1274"/>
      <c r="AF33" s="1274"/>
    </row>
    <row r="34" spans="1:35" s="1272" customFormat="1" ht="16.2">
      <c r="A34" s="1274"/>
      <c r="B34" s="1306"/>
      <c r="C34" s="1274" t="s">
        <v>877</v>
      </c>
      <c r="D34" s="1310"/>
      <c r="E34" s="1274"/>
      <c r="F34" s="1274"/>
      <c r="G34" s="1274"/>
      <c r="H34" s="1274"/>
      <c r="I34" s="1274"/>
      <c r="J34" s="1274"/>
      <c r="K34" s="1274"/>
      <c r="L34" s="1274"/>
      <c r="M34" s="1274"/>
      <c r="N34" s="1274"/>
      <c r="O34" s="1274"/>
      <c r="S34" s="1274"/>
      <c r="T34" s="1274" t="s">
        <v>961</v>
      </c>
      <c r="U34" s="1274"/>
      <c r="V34" s="1274"/>
      <c r="W34" s="1274"/>
      <c r="X34" s="1274"/>
      <c r="Y34" s="1274"/>
      <c r="Z34" s="1274"/>
      <c r="AA34" s="1274"/>
      <c r="AB34" s="1274"/>
      <c r="AC34" s="1274"/>
      <c r="AD34" s="1274"/>
      <c r="AE34" s="1274"/>
      <c r="AF34" s="1274"/>
    </row>
    <row r="35" spans="1:35">
      <c r="A35" s="1274"/>
      <c r="B35" s="1306"/>
      <c r="C35" s="1274"/>
      <c r="D35" s="1310"/>
      <c r="E35" s="1274"/>
      <c r="F35" s="1274"/>
      <c r="G35" s="1274"/>
      <c r="H35" s="1274"/>
      <c r="I35" s="1274"/>
      <c r="J35" s="1274"/>
      <c r="K35" s="1274"/>
      <c r="L35" s="1274"/>
      <c r="M35" s="1274"/>
      <c r="N35" s="1274"/>
      <c r="O35" s="1274"/>
      <c r="P35" s="1272"/>
      <c r="Q35" s="1272"/>
      <c r="R35" s="1272"/>
      <c r="S35" s="1274"/>
      <c r="T35" s="1292"/>
      <c r="U35" s="1274"/>
      <c r="V35" s="1274"/>
      <c r="W35" s="1274"/>
      <c r="X35" s="1274"/>
      <c r="Y35" s="1274"/>
      <c r="Z35" s="1274"/>
      <c r="AA35" s="1274"/>
      <c r="AB35" s="1274"/>
      <c r="AC35" s="1274"/>
      <c r="AD35" s="1292"/>
      <c r="AE35" s="1292"/>
      <c r="AF35" s="1292"/>
    </row>
    <row r="36" spans="1:35">
      <c r="A36" s="1274"/>
      <c r="B36" s="1306"/>
      <c r="C36" s="1274"/>
      <c r="D36" s="1310"/>
      <c r="E36" s="1274"/>
      <c r="F36" s="1274"/>
      <c r="G36" s="1274"/>
      <c r="H36" s="1274"/>
      <c r="I36" s="1274"/>
      <c r="J36" s="1274"/>
      <c r="K36" s="1274"/>
      <c r="L36" s="1274"/>
      <c r="M36" s="1274"/>
      <c r="N36" s="1274"/>
      <c r="O36" s="1274"/>
      <c r="P36" s="1272"/>
      <c r="Q36" s="1272"/>
      <c r="R36" s="1272"/>
      <c r="S36" s="1272"/>
      <c r="T36" s="1272"/>
      <c r="U36" s="1272"/>
      <c r="V36" s="1272"/>
      <c r="W36" s="1272"/>
      <c r="X36" s="1272"/>
      <c r="Y36" s="1272"/>
      <c r="Z36" s="1272"/>
      <c r="AA36" s="1272"/>
      <c r="AB36" s="1272"/>
      <c r="AC36" s="1272"/>
    </row>
    <row r="37" spans="1:35" ht="18" customHeight="1">
      <c r="B37" s="1306" t="s">
        <v>878</v>
      </c>
      <c r="C37" s="1274"/>
      <c r="D37" s="1274"/>
      <c r="E37" s="1274"/>
      <c r="F37" s="1274"/>
      <c r="G37" s="1274"/>
      <c r="H37" s="1274"/>
      <c r="I37" s="1274"/>
      <c r="J37" s="1274"/>
      <c r="K37" s="1274"/>
      <c r="L37" s="1274"/>
      <c r="M37" s="1274"/>
      <c r="N37" s="1274"/>
      <c r="O37" s="1274"/>
      <c r="P37" s="1272"/>
      <c r="S37" s="1272" t="s">
        <v>832</v>
      </c>
      <c r="T37" s="1272"/>
      <c r="U37" s="1272"/>
      <c r="V37" s="1272"/>
      <c r="W37" s="1272"/>
      <c r="X37" s="1272"/>
    </row>
    <row r="38" spans="1:35" ht="18" customHeight="1">
      <c r="B38" s="1306"/>
      <c r="C38" s="1274"/>
      <c r="D38" s="1274"/>
      <c r="E38" s="1274"/>
      <c r="F38" s="1274"/>
      <c r="G38" s="1274"/>
      <c r="H38" s="1274"/>
      <c r="I38" s="1274"/>
      <c r="J38" s="1274"/>
      <c r="K38" s="1274"/>
    </row>
    <row r="39" spans="1:35" ht="18" customHeight="1">
      <c r="C39" s="1312" t="s">
        <v>19</v>
      </c>
      <c r="D39" s="1313" t="s">
        <v>6</v>
      </c>
      <c r="E39" s="1314" t="s">
        <v>879</v>
      </c>
      <c r="F39" s="1314" t="s">
        <v>7</v>
      </c>
      <c r="G39" s="1314" t="s">
        <v>880</v>
      </c>
      <c r="T39" s="1277" t="s">
        <v>19</v>
      </c>
      <c r="U39" s="1278" t="s">
        <v>6</v>
      </c>
      <c r="V39" s="1279" t="s">
        <v>833</v>
      </c>
      <c r="W39" s="1279" t="s">
        <v>7</v>
      </c>
      <c r="AF39" s="1272"/>
      <c r="AG39" s="1272"/>
      <c r="AH39" s="1272"/>
      <c r="AI39" s="1272"/>
    </row>
    <row r="40" spans="1:35" ht="18" customHeight="1">
      <c r="C40" s="1312" t="s">
        <v>20</v>
      </c>
      <c r="D40" s="1313" t="s">
        <v>8</v>
      </c>
      <c r="E40" s="1314" t="s">
        <v>881</v>
      </c>
      <c r="F40" s="1314" t="s">
        <v>9</v>
      </c>
      <c r="G40" s="1314" t="s">
        <v>882</v>
      </c>
      <c r="T40" s="1277" t="s">
        <v>20</v>
      </c>
      <c r="U40" s="1278" t="s">
        <v>8</v>
      </c>
      <c r="V40" s="1279" t="s">
        <v>834</v>
      </c>
      <c r="W40" s="1279" t="s">
        <v>9</v>
      </c>
      <c r="AF40" s="1272"/>
      <c r="AG40" s="1272"/>
      <c r="AH40" s="1272"/>
      <c r="AI40" s="1272"/>
    </row>
    <row r="41" spans="1:35" s="1272" customFormat="1" ht="18" customHeight="1">
      <c r="A41" s="1292"/>
      <c r="B41" s="1311"/>
      <c r="C41" s="1312" t="s">
        <v>21</v>
      </c>
      <c r="D41" s="1313" t="s">
        <v>10</v>
      </c>
      <c r="E41" s="1314" t="s">
        <v>883</v>
      </c>
      <c r="F41" s="1314" t="s">
        <v>11</v>
      </c>
      <c r="G41" s="1314" t="s">
        <v>884</v>
      </c>
      <c r="H41" s="1292"/>
      <c r="I41" s="1292"/>
      <c r="J41" s="1292"/>
      <c r="K41" s="1292"/>
      <c r="L41" s="1292"/>
      <c r="M41" s="1292"/>
      <c r="N41" s="1292"/>
      <c r="O41" s="1292"/>
      <c r="P41" s="1276"/>
      <c r="Q41" s="1276"/>
      <c r="R41" s="1276"/>
      <c r="S41" s="1276"/>
      <c r="T41" s="1277" t="s">
        <v>21</v>
      </c>
      <c r="U41" s="1278" t="s">
        <v>10</v>
      </c>
      <c r="V41" s="1279" t="s">
        <v>835</v>
      </c>
      <c r="W41" s="1279" t="s">
        <v>11</v>
      </c>
      <c r="X41" s="1276"/>
      <c r="Y41" s="1276"/>
      <c r="Z41" s="1276"/>
      <c r="AA41" s="1276"/>
      <c r="AB41" s="1276"/>
      <c r="AC41" s="1276"/>
    </row>
    <row r="42" spans="1:35" s="1272" customFormat="1" ht="18" customHeight="1">
      <c r="A42" s="1274"/>
      <c r="B42" s="1311"/>
      <c r="C42" s="1312" t="s">
        <v>22</v>
      </c>
      <c r="D42" s="1313" t="s">
        <v>12</v>
      </c>
      <c r="E42" s="1314" t="s">
        <v>885</v>
      </c>
      <c r="F42" s="1314" t="s">
        <v>13</v>
      </c>
      <c r="G42" s="1314" t="s">
        <v>13</v>
      </c>
      <c r="H42" s="1292"/>
      <c r="I42" s="1292"/>
      <c r="J42" s="1292"/>
      <c r="K42" s="1292"/>
      <c r="L42" s="1292"/>
      <c r="M42" s="1292"/>
      <c r="N42" s="1292"/>
      <c r="O42" s="1292"/>
      <c r="P42" s="1276"/>
      <c r="S42" s="1276"/>
      <c r="T42" s="1277" t="s">
        <v>22</v>
      </c>
      <c r="U42" s="1278" t="s">
        <v>12</v>
      </c>
      <c r="V42" s="1279" t="s">
        <v>836</v>
      </c>
      <c r="W42" s="1279" t="s">
        <v>30</v>
      </c>
      <c r="X42" s="1276"/>
      <c r="AF42" s="1276"/>
      <c r="AG42" s="1276"/>
      <c r="AH42" s="1276"/>
      <c r="AI42" s="1276"/>
    </row>
    <row r="43" spans="1:35" s="1272" customFormat="1" ht="17.25" customHeight="1">
      <c r="A43" s="1274"/>
      <c r="B43" s="1311"/>
      <c r="C43" s="1312" t="s">
        <v>14</v>
      </c>
      <c r="D43" s="1315" t="s">
        <v>14</v>
      </c>
      <c r="E43" s="1314" t="s">
        <v>14</v>
      </c>
      <c r="F43" s="1314" t="s">
        <v>13</v>
      </c>
      <c r="G43" s="1314" t="s">
        <v>13</v>
      </c>
      <c r="H43" s="1292"/>
      <c r="I43" s="1292"/>
      <c r="J43" s="1292"/>
      <c r="K43" s="1292"/>
      <c r="L43" s="1274"/>
      <c r="M43" s="1274"/>
      <c r="N43" s="1274"/>
      <c r="O43" s="1274"/>
      <c r="T43" s="1280" t="s">
        <v>14</v>
      </c>
      <c r="U43" s="1281" t="s">
        <v>14</v>
      </c>
      <c r="V43" s="1282" t="s">
        <v>14</v>
      </c>
      <c r="W43" s="1282" t="s">
        <v>30</v>
      </c>
      <c r="AF43" s="1276"/>
      <c r="AG43" s="1276"/>
      <c r="AH43" s="1276"/>
      <c r="AI43" s="1276"/>
    </row>
    <row r="44" spans="1:35" ht="17.25" customHeight="1">
      <c r="A44" s="1274"/>
      <c r="B44" s="1306"/>
      <c r="C44" s="1274"/>
      <c r="D44" s="1274"/>
      <c r="E44" s="1274"/>
      <c r="F44" s="1274"/>
      <c r="G44" s="1274"/>
      <c r="H44" s="1274"/>
      <c r="I44" s="1274"/>
      <c r="J44" s="1274"/>
      <c r="K44" s="1274"/>
      <c r="L44" s="1274"/>
      <c r="M44" s="1274"/>
      <c r="N44" s="1274"/>
      <c r="O44" s="1274"/>
      <c r="P44" s="1272"/>
      <c r="Q44" s="1272"/>
      <c r="R44" s="1272"/>
      <c r="S44" s="1272"/>
      <c r="T44" s="1272"/>
      <c r="U44" s="1272"/>
      <c r="V44" s="1272"/>
      <c r="W44" s="1272"/>
      <c r="X44" s="1272"/>
      <c r="Y44" s="1272"/>
      <c r="Z44" s="1272"/>
      <c r="AA44" s="1272"/>
      <c r="AB44" s="1272"/>
      <c r="AC44" s="1272"/>
    </row>
    <row r="45" spans="1:35" ht="18" customHeight="1">
      <c r="B45" s="1306" t="s">
        <v>886</v>
      </c>
      <c r="C45" s="1274"/>
      <c r="D45" s="1274"/>
      <c r="E45" s="1274"/>
      <c r="F45" s="1274"/>
      <c r="G45" s="1274"/>
      <c r="H45" s="1274"/>
      <c r="I45" s="1274"/>
      <c r="J45" s="1274"/>
      <c r="K45" s="1274"/>
      <c r="L45" s="1274"/>
      <c r="M45" s="1274"/>
      <c r="N45" s="1274"/>
      <c r="O45" s="1274"/>
      <c r="P45" s="1272"/>
      <c r="S45" s="1272" t="s">
        <v>837</v>
      </c>
      <c r="T45" s="1272"/>
      <c r="U45" s="1272"/>
      <c r="V45" s="1272"/>
      <c r="W45" s="1272"/>
      <c r="X45" s="1272"/>
    </row>
    <row r="46" spans="1:35" ht="18" customHeight="1">
      <c r="B46" s="1306"/>
      <c r="C46" s="1274"/>
      <c r="D46" s="1274"/>
      <c r="E46" s="1274"/>
      <c r="F46" s="1275"/>
      <c r="G46" s="1274"/>
      <c r="H46" s="1274"/>
      <c r="I46" s="1274"/>
      <c r="J46" s="1274"/>
      <c r="K46" s="1274"/>
      <c r="T46" s="1283"/>
      <c r="U46" s="1284"/>
      <c r="V46" s="1285"/>
      <c r="W46" s="1285"/>
    </row>
    <row r="47" spans="1:35" ht="18" customHeight="1">
      <c r="C47" s="1312" t="s">
        <v>887</v>
      </c>
      <c r="D47" s="1316">
        <v>1</v>
      </c>
      <c r="E47" s="1317"/>
      <c r="T47" s="1277" t="s">
        <v>838</v>
      </c>
      <c r="U47" s="1286">
        <v>1</v>
      </c>
      <c r="V47" s="1287"/>
    </row>
    <row r="48" spans="1:35" ht="18" customHeight="1">
      <c r="C48" s="1312" t="s">
        <v>888</v>
      </c>
      <c r="D48" s="1316">
        <v>28</v>
      </c>
      <c r="E48" s="1317"/>
      <c r="T48" s="1277" t="s">
        <v>839</v>
      </c>
      <c r="U48" s="1286">
        <v>28</v>
      </c>
      <c r="V48" s="1287"/>
    </row>
    <row r="49" spans="2:23" ht="18" customHeight="1">
      <c r="C49" s="1312" t="s">
        <v>889</v>
      </c>
      <c r="D49" s="1316">
        <v>265</v>
      </c>
      <c r="E49" s="1317"/>
      <c r="T49" s="1277" t="s">
        <v>840</v>
      </c>
      <c r="U49" s="1286">
        <v>265</v>
      </c>
      <c r="V49" s="1287"/>
    </row>
    <row r="50" spans="2:23" ht="18" customHeight="1">
      <c r="C50" s="1312" t="s">
        <v>15</v>
      </c>
      <c r="D50" s="1304" t="s">
        <v>1048</v>
      </c>
      <c r="E50" s="1317"/>
      <c r="T50" s="1277" t="s">
        <v>15</v>
      </c>
      <c r="U50" s="1304" t="s">
        <v>1050</v>
      </c>
      <c r="V50" s="1287"/>
    </row>
    <row r="51" spans="2:23" ht="18" customHeight="1">
      <c r="C51" s="1312" t="s">
        <v>16</v>
      </c>
      <c r="D51" s="1304" t="s">
        <v>1049</v>
      </c>
      <c r="E51" s="1317"/>
      <c r="T51" s="1277" t="s">
        <v>16</v>
      </c>
      <c r="U51" s="1304" t="s">
        <v>1051</v>
      </c>
      <c r="V51" s="1287"/>
    </row>
    <row r="52" spans="2:23" ht="16.2">
      <c r="C52" s="1312" t="s">
        <v>601</v>
      </c>
      <c r="D52" s="1318">
        <v>23500</v>
      </c>
      <c r="E52" s="1319"/>
      <c r="F52" s="1320"/>
      <c r="T52" s="1277" t="s">
        <v>841</v>
      </c>
      <c r="U52" s="1288">
        <v>23500</v>
      </c>
      <c r="V52" s="1289"/>
      <c r="W52" s="1290"/>
    </row>
    <row r="53" spans="2:23" ht="16.5" customHeight="1">
      <c r="C53" s="1312" t="s">
        <v>603</v>
      </c>
      <c r="D53" s="1318">
        <v>16100</v>
      </c>
      <c r="E53" s="1317"/>
      <c r="T53" s="1277" t="s">
        <v>842</v>
      </c>
      <c r="U53" s="1288">
        <v>16100</v>
      </c>
      <c r="V53" s="1287"/>
    </row>
    <row r="54" spans="2:23" ht="16.5" customHeight="1">
      <c r="C54" s="1321" t="s">
        <v>890</v>
      </c>
      <c r="D54" s="1322"/>
      <c r="E54" s="1323"/>
      <c r="F54" s="1323"/>
      <c r="T54" s="1291" t="s">
        <v>970</v>
      </c>
      <c r="U54" s="1291"/>
    </row>
    <row r="55" spans="2:23">
      <c r="C55" s="1274" t="s">
        <v>843</v>
      </c>
      <c r="T55" s="1276" t="s">
        <v>971</v>
      </c>
    </row>
    <row r="56" spans="2:23">
      <c r="C56" s="1274"/>
    </row>
    <row r="57" spans="2:23">
      <c r="D57" s="1"/>
    </row>
    <row r="58" spans="2:23">
      <c r="B58" s="1306"/>
    </row>
    <row r="60" spans="2:23">
      <c r="C60" s="1"/>
      <c r="D60" s="1"/>
    </row>
    <row r="61" spans="2:23">
      <c r="C61" s="1"/>
      <c r="D61" s="1"/>
    </row>
    <row r="62" spans="2:23">
      <c r="C62" s="1"/>
      <c r="D62" s="1"/>
    </row>
    <row r="64" spans="2:23">
      <c r="C64" s="1324"/>
    </row>
    <row r="78" spans="2:2">
      <c r="B78" s="1292"/>
    </row>
    <row r="79" spans="2:2">
      <c r="B79" s="1292"/>
    </row>
    <row r="80" spans="2:2">
      <c r="B80" s="1292"/>
    </row>
    <row r="81" spans="2:2">
      <c r="B81" s="1292"/>
    </row>
    <row r="83" spans="2:2">
      <c r="B83" s="1292"/>
    </row>
    <row r="84" spans="2:2">
      <c r="B84" s="1292"/>
    </row>
    <row r="85" spans="2:2">
      <c r="B85" s="1292"/>
    </row>
  </sheetData>
  <phoneticPr fontId="10"/>
  <pageMargins left="0.70866141732283472" right="0.70866141732283472" top="0.74803149606299213" bottom="0.74803149606299213" header="0.31496062992125984" footer="0.31496062992125984"/>
  <pageSetup paperSize="9" orientation="landscape" r:id="rId1"/>
  <headerFooter alignWithMargins="0"/>
  <ignoredErrors>
    <ignoredError sqref="B25 B27:B2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D73"/>
  <sheetViews>
    <sheetView zoomScaleNormal="100" workbookViewId="0">
      <pane xSplit="21" ySplit="4" topLeftCell="V5" activePane="bottomRight" state="frozen"/>
      <selection activeCell="D28" sqref="D28"/>
      <selection pane="topRight" activeCell="D28" sqref="D28"/>
      <selection pane="bottomLeft" activeCell="D28" sqref="D28"/>
      <selection pane="bottomRight" activeCell="V5" sqref="V5"/>
    </sheetView>
  </sheetViews>
  <sheetFormatPr defaultColWidth="9" defaultRowHeight="13.8"/>
  <cols>
    <col min="1" max="1" width="1.44140625" style="378" customWidth="1"/>
    <col min="2" max="17" width="1.6640625" style="1053" hidden="1" customWidth="1"/>
    <col min="18" max="18" width="1.44140625" style="1139" customWidth="1"/>
    <col min="19" max="19" width="1.6640625" style="1139" customWidth="1"/>
    <col min="20" max="20" width="29" style="28" customWidth="1"/>
    <col min="21" max="21" width="11.88671875" style="1139" customWidth="1"/>
    <col min="22" max="22" width="1" style="1053" customWidth="1"/>
    <col min="23" max="23" width="2.6640625" style="1053" customWidth="1"/>
    <col min="24" max="24" width="25.109375" style="1053" customWidth="1"/>
    <col min="25" max="25" width="10.88671875" style="28" customWidth="1"/>
    <col min="26" max="26" width="9.33203125" style="1139" hidden="1" customWidth="1"/>
    <col min="27" max="59" width="8.109375" style="1053" customWidth="1"/>
    <col min="60" max="60" width="12" style="378" customWidth="1"/>
    <col min="61" max="61" width="7.77734375" style="1053" customWidth="1"/>
    <col min="62" max="62" width="7.88671875" style="1053" bestFit="1" customWidth="1"/>
    <col min="63" max="63" width="12.109375" style="1053" bestFit="1" customWidth="1"/>
    <col min="64" max="64" width="7.44140625" style="1053" customWidth="1"/>
    <col min="65" max="69" width="9" style="1053"/>
    <col min="70" max="81" width="13.88671875" style="1053" bestFit="1" customWidth="1"/>
    <col min="82" max="82" width="13.33203125" style="1053" bestFit="1" customWidth="1"/>
    <col min="83" max="16384" width="9" style="1053"/>
  </cols>
  <sheetData>
    <row r="1" spans="1:64" s="28" customFormat="1" ht="41.25" customHeight="1">
      <c r="S1" s="337" t="s">
        <v>805</v>
      </c>
      <c r="T1" s="337"/>
      <c r="U1" s="616"/>
      <c r="W1" s="337" t="s">
        <v>554</v>
      </c>
      <c r="X1" s="337"/>
      <c r="Z1" s="616"/>
      <c r="BH1" s="32"/>
    </row>
    <row r="2" spans="1:64" s="28" customFormat="1">
      <c r="A2" s="32"/>
      <c r="R2" s="616"/>
      <c r="S2" s="36" t="str">
        <f>'0.Contents'!$C$2</f>
        <v>＜確報値＞</v>
      </c>
      <c r="U2" s="616"/>
      <c r="W2" s="36" t="str">
        <f>'0.Contents'!$E$2</f>
        <v>&lt;Final Figures&gt;</v>
      </c>
      <c r="Z2" s="616"/>
      <c r="BH2" s="32"/>
    </row>
    <row r="3" spans="1:64" s="28" customFormat="1" ht="18.75" customHeight="1" thickBot="1">
      <c r="A3" s="32"/>
      <c r="S3" s="1129" t="s">
        <v>806</v>
      </c>
      <c r="U3" s="616"/>
      <c r="W3" s="1129" t="s">
        <v>807</v>
      </c>
      <c r="Y3" s="616"/>
      <c r="Z3" s="616"/>
      <c r="AM3" s="1130"/>
      <c r="AN3" s="1130"/>
      <c r="AP3" s="1131"/>
      <c r="AQ3" s="1131"/>
      <c r="AR3" s="1130"/>
      <c r="AT3" s="1130"/>
      <c r="AW3" s="1130"/>
      <c r="AX3" s="1130"/>
      <c r="AY3" s="1130"/>
      <c r="AZ3" s="1130"/>
      <c r="BA3" s="1130"/>
      <c r="BB3" s="1130"/>
      <c r="BC3" s="1130"/>
      <c r="BD3" s="1130"/>
      <c r="BE3" s="1130"/>
      <c r="BF3" s="1130"/>
      <c r="BG3" s="1130"/>
      <c r="BH3" s="1132"/>
      <c r="BI3" s="1130"/>
      <c r="BJ3" s="1130"/>
      <c r="BK3" s="1130"/>
      <c r="BL3" s="1130"/>
    </row>
    <row r="4" spans="1:64" s="28" customFormat="1" ht="28.5" customHeight="1" thickBot="1">
      <c r="A4" s="32"/>
      <c r="S4" s="1528" t="s">
        <v>33</v>
      </c>
      <c r="T4" s="1529"/>
      <c r="U4" s="1530" t="s">
        <v>1</v>
      </c>
      <c r="V4" s="32"/>
      <c r="W4" s="1536" t="s">
        <v>208</v>
      </c>
      <c r="X4" s="1537"/>
      <c r="Y4" s="1530" t="s">
        <v>1</v>
      </c>
      <c r="Z4" s="1455"/>
      <c r="AA4" s="1538">
        <v>1990</v>
      </c>
      <c r="AB4" s="1538">
        <f>AA4+1</f>
        <v>1991</v>
      </c>
      <c r="AC4" s="1538">
        <f t="shared" ref="AC4:BE4" si="0">AB4+1</f>
        <v>1992</v>
      </c>
      <c r="AD4" s="1538">
        <f t="shared" si="0"/>
        <v>1993</v>
      </c>
      <c r="AE4" s="1538">
        <f t="shared" si="0"/>
        <v>1994</v>
      </c>
      <c r="AF4" s="1538">
        <f t="shared" si="0"/>
        <v>1995</v>
      </c>
      <c r="AG4" s="1538">
        <f t="shared" si="0"/>
        <v>1996</v>
      </c>
      <c r="AH4" s="1538">
        <f t="shared" si="0"/>
        <v>1997</v>
      </c>
      <c r="AI4" s="1538">
        <f t="shared" si="0"/>
        <v>1998</v>
      </c>
      <c r="AJ4" s="1538">
        <f t="shared" si="0"/>
        <v>1999</v>
      </c>
      <c r="AK4" s="1538">
        <f t="shared" si="0"/>
        <v>2000</v>
      </c>
      <c r="AL4" s="1538">
        <f t="shared" si="0"/>
        <v>2001</v>
      </c>
      <c r="AM4" s="1538">
        <f t="shared" si="0"/>
        <v>2002</v>
      </c>
      <c r="AN4" s="1538">
        <f t="shared" si="0"/>
        <v>2003</v>
      </c>
      <c r="AO4" s="1538">
        <f t="shared" si="0"/>
        <v>2004</v>
      </c>
      <c r="AP4" s="1538">
        <f t="shared" si="0"/>
        <v>2005</v>
      </c>
      <c r="AQ4" s="1538">
        <f t="shared" si="0"/>
        <v>2006</v>
      </c>
      <c r="AR4" s="1538">
        <f t="shared" si="0"/>
        <v>2007</v>
      </c>
      <c r="AS4" s="1538">
        <f t="shared" si="0"/>
        <v>2008</v>
      </c>
      <c r="AT4" s="1538">
        <f t="shared" si="0"/>
        <v>2009</v>
      </c>
      <c r="AU4" s="1538">
        <f t="shared" si="0"/>
        <v>2010</v>
      </c>
      <c r="AV4" s="1538">
        <f t="shared" si="0"/>
        <v>2011</v>
      </c>
      <c r="AW4" s="1538">
        <f t="shared" si="0"/>
        <v>2012</v>
      </c>
      <c r="AX4" s="1538">
        <f t="shared" si="0"/>
        <v>2013</v>
      </c>
      <c r="AY4" s="1538">
        <f t="shared" si="0"/>
        <v>2014</v>
      </c>
      <c r="AZ4" s="1538">
        <f t="shared" si="0"/>
        <v>2015</v>
      </c>
      <c r="BA4" s="1538">
        <f t="shared" si="0"/>
        <v>2016</v>
      </c>
      <c r="BB4" s="1538">
        <f t="shared" si="0"/>
        <v>2017</v>
      </c>
      <c r="BC4" s="1538">
        <f t="shared" si="0"/>
        <v>2018</v>
      </c>
      <c r="BD4" s="1538">
        <f t="shared" si="0"/>
        <v>2019</v>
      </c>
      <c r="BE4" s="1538">
        <f t="shared" si="0"/>
        <v>2020</v>
      </c>
      <c r="BF4" s="1539">
        <f t="shared" ref="BF4:BG4" si="1">BE4+1</f>
        <v>2021</v>
      </c>
      <c r="BG4" s="1540">
        <f t="shared" si="1"/>
        <v>2022</v>
      </c>
      <c r="BH4" s="325"/>
      <c r="BI4" s="616"/>
      <c r="BJ4" s="616"/>
      <c r="BK4" s="616"/>
      <c r="BL4" s="616"/>
    </row>
    <row r="5" spans="1:64" ht="34.5" customHeight="1">
      <c r="S5" s="1526" t="s">
        <v>808</v>
      </c>
      <c r="T5" s="1222"/>
      <c r="U5" s="1527">
        <v>1</v>
      </c>
      <c r="W5" s="700" t="s">
        <v>809</v>
      </c>
      <c r="X5" s="1531"/>
      <c r="Y5" s="1527">
        <v>1</v>
      </c>
      <c r="Z5" s="1532"/>
      <c r="AA5" s="1533">
        <f>SUM(AA6:AA7)</f>
        <v>1162.8635535451144</v>
      </c>
      <c r="AB5" s="1533">
        <f t="shared" ref="AB5:AR5" si="2">SUM(AB6:AB7)</f>
        <v>1174.3817123911344</v>
      </c>
      <c r="AC5" s="1533">
        <f t="shared" si="2"/>
        <v>1183.886181934432</v>
      </c>
      <c r="AD5" s="1533">
        <f t="shared" si="2"/>
        <v>1176.6633435552017</v>
      </c>
      <c r="AE5" s="1533">
        <f t="shared" si="2"/>
        <v>1231.6786615931549</v>
      </c>
      <c r="AF5" s="1533">
        <f t="shared" si="2"/>
        <v>1243.9190681113812</v>
      </c>
      <c r="AG5" s="1533">
        <f t="shared" si="2"/>
        <v>1256.4651473704346</v>
      </c>
      <c r="AH5" s="1533">
        <f t="shared" si="2"/>
        <v>1249.0058232648578</v>
      </c>
      <c r="AI5" s="1533">
        <f t="shared" si="2"/>
        <v>1208.7787561069952</v>
      </c>
      <c r="AJ5" s="1533">
        <f t="shared" si="2"/>
        <v>1245.4046238596511</v>
      </c>
      <c r="AK5" s="1533">
        <f t="shared" si="2"/>
        <v>1268.193085807033</v>
      </c>
      <c r="AL5" s="1533">
        <f t="shared" si="2"/>
        <v>1253.1586766645182</v>
      </c>
      <c r="AM5" s="1533">
        <f t="shared" si="2"/>
        <v>1282.5431776637167</v>
      </c>
      <c r="AN5" s="1533">
        <f t="shared" si="2"/>
        <v>1290.9038068442221</v>
      </c>
      <c r="AO5" s="1533">
        <f t="shared" si="2"/>
        <v>1286.218223803043</v>
      </c>
      <c r="AP5" s="1533">
        <f t="shared" si="2"/>
        <v>1293.5842614526675</v>
      </c>
      <c r="AQ5" s="1533">
        <f t="shared" si="2"/>
        <v>1270.4421258507589</v>
      </c>
      <c r="AR5" s="1533">
        <f t="shared" si="2"/>
        <v>1306.0184933905634</v>
      </c>
      <c r="AS5" s="1533">
        <f>SUM(AS6:AS7)</f>
        <v>1234.9042634428774</v>
      </c>
      <c r="AT5" s="1533">
        <f t="shared" ref="AT5:AZ5" si="3">SUM(AT6:AT7)</f>
        <v>1165.8792587906871</v>
      </c>
      <c r="AU5" s="1533">
        <f t="shared" si="3"/>
        <v>1217.226911184453</v>
      </c>
      <c r="AV5" s="1533">
        <f t="shared" si="3"/>
        <v>1267.1572700494989</v>
      </c>
      <c r="AW5" s="1533">
        <f t="shared" si="3"/>
        <v>1308.2529592239512</v>
      </c>
      <c r="AX5" s="1533">
        <f t="shared" si="3"/>
        <v>1317.6089086754052</v>
      </c>
      <c r="AY5" s="1533">
        <f t="shared" si="3"/>
        <v>1265.9835091145571</v>
      </c>
      <c r="AZ5" s="1533">
        <f t="shared" si="3"/>
        <v>1225.3893002665143</v>
      </c>
      <c r="BA5" s="1534">
        <f t="shared" ref="BA5:BE5" si="4">SUM(BA6:BA7)</f>
        <v>1205.3343611538562</v>
      </c>
      <c r="BB5" s="1533">
        <f t="shared" si="4"/>
        <v>1189.645314526791</v>
      </c>
      <c r="BC5" s="1534">
        <f t="shared" si="4"/>
        <v>1144.5718112697843</v>
      </c>
      <c r="BD5" s="1534">
        <f t="shared" si="4"/>
        <v>1107.4769202145196</v>
      </c>
      <c r="BE5" s="1533">
        <f t="shared" si="4"/>
        <v>1042.3509609507512</v>
      </c>
      <c r="BF5" s="1534">
        <f t="shared" ref="BF5:BG5" si="5">SUM(BF6:BF7)</f>
        <v>1063.6993937659765</v>
      </c>
      <c r="BG5" s="1535">
        <f t="shared" si="5"/>
        <v>1036.6817070743657</v>
      </c>
      <c r="BH5" s="1146"/>
      <c r="BI5" s="325"/>
      <c r="BJ5" s="616"/>
      <c r="BK5" s="616"/>
    </row>
    <row r="6" spans="1:64" ht="34.5" customHeight="1">
      <c r="S6" s="1147"/>
      <c r="T6" s="1148" t="s">
        <v>27</v>
      </c>
      <c r="U6" s="1343">
        <v>1</v>
      </c>
      <c r="W6" s="700"/>
      <c r="X6" s="1148" t="s">
        <v>810</v>
      </c>
      <c r="Y6" s="1343">
        <v>1</v>
      </c>
      <c r="Z6" s="1149"/>
      <c r="AA6" s="1143">
        <v>1067.5619544378437</v>
      </c>
      <c r="AB6" s="1143">
        <v>1077.8113134951489</v>
      </c>
      <c r="AC6" s="1143">
        <v>1085.8221633882238</v>
      </c>
      <c r="AD6" s="1143">
        <v>1081.0016873980737</v>
      </c>
      <c r="AE6" s="1143">
        <v>1130.9039713782831</v>
      </c>
      <c r="AF6" s="1143">
        <v>1142.1412286336395</v>
      </c>
      <c r="AG6" s="1143">
        <v>1153.5496793706229</v>
      </c>
      <c r="AH6" s="1143">
        <v>1147.0967966268645</v>
      </c>
      <c r="AI6" s="1143">
        <v>1113.1578091833085</v>
      </c>
      <c r="AJ6" s="1143">
        <v>1149.4787329300641</v>
      </c>
      <c r="AK6" s="1143">
        <v>1170.3002428345185</v>
      </c>
      <c r="AL6" s="1143">
        <v>1157.3601822797364</v>
      </c>
      <c r="AM6" s="1143">
        <v>1188.9908394394013</v>
      </c>
      <c r="AN6" s="1143">
        <v>1197.2982498674171</v>
      </c>
      <c r="AO6" s="1143">
        <v>1193.4424477155812</v>
      </c>
      <c r="AP6" s="1143">
        <v>1200.5211451346579</v>
      </c>
      <c r="AQ6" s="1143">
        <v>1178.6756193085628</v>
      </c>
      <c r="AR6" s="1143">
        <v>1214.4658442662508</v>
      </c>
      <c r="AS6" s="1143">
        <v>1146.91826166287</v>
      </c>
      <c r="AT6" s="1143">
        <v>1087.272069202096</v>
      </c>
      <c r="AU6" s="1143">
        <v>1136.944412005553</v>
      </c>
      <c r="AV6" s="1143">
        <v>1188.0046866890557</v>
      </c>
      <c r="AW6" s="1143">
        <v>1227.2625996148483</v>
      </c>
      <c r="AX6" s="1143">
        <v>1235.3729068825385</v>
      </c>
      <c r="AY6" s="1143">
        <v>1185.1804579719142</v>
      </c>
      <c r="AZ6" s="1143">
        <v>1145.8045035909079</v>
      </c>
      <c r="BA6" s="1144">
        <v>1126.0573880736017</v>
      </c>
      <c r="BB6" s="1143">
        <v>1109.4205371072296</v>
      </c>
      <c r="BC6" s="1144">
        <v>1064.4055096352604</v>
      </c>
      <c r="BD6" s="1144">
        <v>1028.5188113534248</v>
      </c>
      <c r="BE6" s="1143">
        <v>967.88642559121502</v>
      </c>
      <c r="BF6" s="1144">
        <v>987.09932422712575</v>
      </c>
      <c r="BG6" s="1145">
        <v>964.0531149673933</v>
      </c>
      <c r="BH6" s="1146"/>
      <c r="BI6" s="325"/>
      <c r="BJ6" s="616"/>
      <c r="BK6" s="616"/>
    </row>
    <row r="7" spans="1:64" ht="34.5" customHeight="1">
      <c r="S7" s="1150"/>
      <c r="T7" s="1151" t="s">
        <v>811</v>
      </c>
      <c r="U7" s="1343">
        <v>1</v>
      </c>
      <c r="W7" s="1152"/>
      <c r="X7" s="1148" t="s">
        <v>812</v>
      </c>
      <c r="Y7" s="1343">
        <v>1</v>
      </c>
      <c r="Z7" s="1142"/>
      <c r="AA7" s="1153">
        <v>95.301599107270789</v>
      </c>
      <c r="AB7" s="1153">
        <v>96.570398895985619</v>
      </c>
      <c r="AC7" s="1153">
        <v>98.064018546208175</v>
      </c>
      <c r="AD7" s="1153">
        <v>95.661656157128022</v>
      </c>
      <c r="AE7" s="1153">
        <v>100.7746902148717</v>
      </c>
      <c r="AF7" s="1153">
        <v>101.77783947774168</v>
      </c>
      <c r="AG7" s="1153">
        <v>102.91546799981172</v>
      </c>
      <c r="AH7" s="1153">
        <v>101.90902663799326</v>
      </c>
      <c r="AI7" s="1153">
        <v>95.620946923686716</v>
      </c>
      <c r="AJ7" s="1153">
        <v>95.925890929587041</v>
      </c>
      <c r="AK7" s="1153">
        <v>97.892842972514529</v>
      </c>
      <c r="AL7" s="1153">
        <v>95.798494384781833</v>
      </c>
      <c r="AM7" s="1153">
        <v>93.552338224315406</v>
      </c>
      <c r="AN7" s="1153">
        <v>93.605556976805119</v>
      </c>
      <c r="AO7" s="1153">
        <v>92.77577608746175</v>
      </c>
      <c r="AP7" s="1153">
        <v>93.063116318009605</v>
      </c>
      <c r="AQ7" s="1153">
        <v>91.766506542196083</v>
      </c>
      <c r="AR7" s="1153">
        <v>91.552649124312708</v>
      </c>
      <c r="AS7" s="1153">
        <v>87.986001780007541</v>
      </c>
      <c r="AT7" s="1153">
        <v>78.607189588591112</v>
      </c>
      <c r="AU7" s="1153">
        <v>80.282499178900096</v>
      </c>
      <c r="AV7" s="1153">
        <v>79.152583360443259</v>
      </c>
      <c r="AW7" s="1153">
        <v>80.990359609102867</v>
      </c>
      <c r="AX7" s="1153">
        <v>82.236001792866688</v>
      </c>
      <c r="AY7" s="1153">
        <v>80.803051142642929</v>
      </c>
      <c r="AZ7" s="1153">
        <v>79.584796675606484</v>
      </c>
      <c r="BA7" s="1154">
        <v>79.276973080254479</v>
      </c>
      <c r="BB7" s="1153">
        <v>80.224777419561335</v>
      </c>
      <c r="BC7" s="1154">
        <v>80.166301634523919</v>
      </c>
      <c r="BD7" s="1154">
        <v>78.9581088610948</v>
      </c>
      <c r="BE7" s="1153">
        <v>74.464535359536086</v>
      </c>
      <c r="BF7" s="1154">
        <v>76.600069538850803</v>
      </c>
      <c r="BG7" s="1155">
        <v>72.628592106972306</v>
      </c>
      <c r="BH7" s="1146"/>
      <c r="BI7" s="325"/>
      <c r="BJ7" s="616"/>
      <c r="BK7" s="616"/>
    </row>
    <row r="8" spans="1:64" ht="33.75" customHeight="1">
      <c r="S8" s="1156" t="s">
        <v>813</v>
      </c>
      <c r="T8" s="1140"/>
      <c r="U8" s="1343">
        <v>28</v>
      </c>
      <c r="W8" s="1157" t="s">
        <v>814</v>
      </c>
      <c r="X8" s="1141"/>
      <c r="Y8" s="1343">
        <v>28</v>
      </c>
      <c r="Z8" s="1161"/>
      <c r="AA8" s="1153">
        <v>49.814955605095797</v>
      </c>
      <c r="AB8" s="1153">
        <v>49.0866139522183</v>
      </c>
      <c r="AC8" s="1153">
        <v>49.01592217861068</v>
      </c>
      <c r="AD8" s="1153">
        <v>48.013990608285511</v>
      </c>
      <c r="AE8" s="1153">
        <v>48.055427717059629</v>
      </c>
      <c r="AF8" s="1153">
        <v>46.726223281081317</v>
      </c>
      <c r="AG8" s="1153">
        <v>45.309015395680227</v>
      </c>
      <c r="AH8" s="1153">
        <v>44.782237334382152</v>
      </c>
      <c r="AI8" s="1153">
        <v>42.889680231789256</v>
      </c>
      <c r="AJ8" s="1153">
        <v>42.46173265401751</v>
      </c>
      <c r="AK8" s="1153">
        <v>41.738656354831029</v>
      </c>
      <c r="AL8" s="1153">
        <v>40.428861649582771</v>
      </c>
      <c r="AM8" s="1153">
        <v>39.510105831800686</v>
      </c>
      <c r="AN8" s="1153">
        <v>38.501188425600901</v>
      </c>
      <c r="AO8" s="1153">
        <v>38.158530821535926</v>
      </c>
      <c r="AP8" s="1153">
        <v>38.150964602592651</v>
      </c>
      <c r="AQ8" s="1153">
        <v>37.518530089228392</v>
      </c>
      <c r="AR8" s="1153">
        <v>36.834898261808675</v>
      </c>
      <c r="AS8" s="1153">
        <v>35.943757864258735</v>
      </c>
      <c r="AT8" s="1153">
        <v>35.336935330947206</v>
      </c>
      <c r="AU8" s="1153">
        <v>34.830532752812871</v>
      </c>
      <c r="AV8" s="1153">
        <v>33.469478691642649</v>
      </c>
      <c r="AW8" s="1153">
        <v>32.732272843632884</v>
      </c>
      <c r="AX8" s="1153">
        <v>32.660545588201032</v>
      </c>
      <c r="AY8" s="1153">
        <v>32.097900562161222</v>
      </c>
      <c r="AZ8" s="1153">
        <v>31.682522171618857</v>
      </c>
      <c r="BA8" s="1154">
        <v>31.63888496067143</v>
      </c>
      <c r="BB8" s="1153">
        <v>31.433684346560849</v>
      </c>
      <c r="BC8" s="1154">
        <v>30.926280621405425</v>
      </c>
      <c r="BD8" s="1154">
        <v>30.639077969132178</v>
      </c>
      <c r="BE8" s="1153">
        <v>30.404002455396775</v>
      </c>
      <c r="BF8" s="1154">
        <v>30.377577259483981</v>
      </c>
      <c r="BG8" s="1155">
        <v>29.866973521543581</v>
      </c>
      <c r="BH8" s="1146"/>
      <c r="BI8" s="325"/>
      <c r="BJ8" s="616"/>
      <c r="BK8" s="616"/>
    </row>
    <row r="9" spans="1:64" ht="33.75" customHeight="1">
      <c r="S9" s="1156" t="s">
        <v>815</v>
      </c>
      <c r="T9" s="1140"/>
      <c r="U9" s="1343">
        <v>265</v>
      </c>
      <c r="W9" s="1158" t="s">
        <v>816</v>
      </c>
      <c r="X9" s="1141"/>
      <c r="Y9" s="1343">
        <v>265</v>
      </c>
      <c r="Z9" s="1161"/>
      <c r="AA9" s="1153">
        <v>28.877649075383765</v>
      </c>
      <c r="AB9" s="1153">
        <v>28.579410656502787</v>
      </c>
      <c r="AC9" s="1153">
        <v>28.677072788709481</v>
      </c>
      <c r="AD9" s="1153">
        <v>28.613182814166194</v>
      </c>
      <c r="AE9" s="1153">
        <v>29.630150693138592</v>
      </c>
      <c r="AF9" s="1153">
        <v>29.892301722121893</v>
      </c>
      <c r="AG9" s="1153">
        <v>30.738958751122162</v>
      </c>
      <c r="AH9" s="1153">
        <v>31.418117346583418</v>
      </c>
      <c r="AI9" s="1153">
        <v>30.134754067994596</v>
      </c>
      <c r="AJ9" s="1153">
        <v>24.63137213150971</v>
      </c>
      <c r="AK9" s="1153">
        <v>26.875449030818917</v>
      </c>
      <c r="AL9" s="1153">
        <v>23.669308855034345</v>
      </c>
      <c r="AM9" s="1153">
        <v>23.006492345779986</v>
      </c>
      <c r="AN9" s="1153">
        <v>23.150434676856246</v>
      </c>
      <c r="AO9" s="1153">
        <v>22.995864324069647</v>
      </c>
      <c r="AP9" s="1153">
        <v>22.706294525896325</v>
      </c>
      <c r="AQ9" s="1153">
        <v>22.691806863856019</v>
      </c>
      <c r="AR9" s="1153">
        <v>22.334931435411864</v>
      </c>
      <c r="AS9" s="1153">
        <v>21.463748037723313</v>
      </c>
      <c r="AT9" s="1153">
        <v>20.898669771064526</v>
      </c>
      <c r="AU9" s="1153">
        <v>20.572847977629703</v>
      </c>
      <c r="AV9" s="1153">
        <v>20.201814854750697</v>
      </c>
      <c r="AW9" s="1153">
        <v>19.890171810094643</v>
      </c>
      <c r="AX9" s="1153">
        <v>19.896955256145031</v>
      </c>
      <c r="AY9" s="1153">
        <v>19.45374830147999</v>
      </c>
      <c r="AZ9" s="1153">
        <v>19.170907627066338</v>
      </c>
      <c r="BA9" s="1154">
        <v>18.712550779618315</v>
      </c>
      <c r="BB9" s="1153">
        <v>18.954794532238001</v>
      </c>
      <c r="BC9" s="1154">
        <v>18.490152688732792</v>
      </c>
      <c r="BD9" s="1154">
        <v>18.03228639043887</v>
      </c>
      <c r="BE9" s="1153">
        <v>17.692359428687102</v>
      </c>
      <c r="BF9" s="1154">
        <v>17.592003294163035</v>
      </c>
      <c r="BG9" s="1155">
        <v>17.252257969166013</v>
      </c>
      <c r="BH9" s="1146"/>
      <c r="BI9" s="325"/>
      <c r="BJ9" s="616"/>
      <c r="BK9" s="616"/>
    </row>
    <row r="10" spans="1:64" ht="33.75" customHeight="1">
      <c r="S10" s="1159" t="s">
        <v>28</v>
      </c>
      <c r="T10" s="1160"/>
      <c r="U10" s="1343"/>
      <c r="W10" s="1159" t="s">
        <v>209</v>
      </c>
      <c r="X10" s="1141"/>
      <c r="Y10" s="1343"/>
      <c r="Z10" s="1161"/>
      <c r="AA10" s="1153">
        <f>SUM(AA11:AA14)</f>
        <v>33.364366226122023</v>
      </c>
      <c r="AB10" s="1153">
        <f t="shared" ref="AB10:AZ10" si="6">SUM(AB11:AB14)</f>
        <v>36.886314284243092</v>
      </c>
      <c r="AC10" s="1153">
        <f t="shared" si="6"/>
        <v>38.868018097454375</v>
      </c>
      <c r="AD10" s="1153">
        <f t="shared" si="6"/>
        <v>42.384493388808011</v>
      </c>
      <c r="AE10" s="1153">
        <f t="shared" si="6"/>
        <v>46.519343501901204</v>
      </c>
      <c r="AF10" s="1153">
        <f t="shared" si="6"/>
        <v>55.568072439753585</v>
      </c>
      <c r="AG10" s="1153">
        <f t="shared" si="6"/>
        <v>56.266732449414661</v>
      </c>
      <c r="AH10" s="1153">
        <f t="shared" si="6"/>
        <v>55.252992211762965</v>
      </c>
      <c r="AI10" s="1153">
        <f t="shared" si="6"/>
        <v>50.196779947426649</v>
      </c>
      <c r="AJ10" s="1153">
        <f t="shared" si="6"/>
        <v>43.446955629496721</v>
      </c>
      <c r="AK10" s="1153">
        <f t="shared" si="6"/>
        <v>38.773635990371581</v>
      </c>
      <c r="AL10" s="1153">
        <f t="shared" si="6"/>
        <v>32.908434280699815</v>
      </c>
      <c r="AM10" s="1153">
        <f t="shared" si="6"/>
        <v>29.508849557113408</v>
      </c>
      <c r="AN10" s="1153">
        <f t="shared" si="6"/>
        <v>29.060161206248612</v>
      </c>
      <c r="AO10" s="1153">
        <f t="shared" si="6"/>
        <v>26.358813586525329</v>
      </c>
      <c r="AP10" s="1153">
        <f t="shared" si="6"/>
        <v>26.840819166378857</v>
      </c>
      <c r="AQ10" s="1153">
        <f t="shared" si="6"/>
        <v>28.979313215488638</v>
      </c>
      <c r="AR10" s="1153">
        <f t="shared" si="6"/>
        <v>29.642958110464196</v>
      </c>
      <c r="AS10" s="1153">
        <f t="shared" si="6"/>
        <v>29.306469151285579</v>
      </c>
      <c r="AT10" s="1153">
        <f t="shared" si="6"/>
        <v>27.34667486009279</v>
      </c>
      <c r="AU10" s="1153">
        <f t="shared" si="6"/>
        <v>30.009388496840209</v>
      </c>
      <c r="AV10" s="1153">
        <f t="shared" si="6"/>
        <v>32.225973760506257</v>
      </c>
      <c r="AW10" s="1153">
        <f t="shared" si="6"/>
        <v>34.735245724128482</v>
      </c>
      <c r="AX10" s="1153">
        <f t="shared" si="6"/>
        <v>37.171490856229731</v>
      </c>
      <c r="AY10" s="1153">
        <f t="shared" si="6"/>
        <v>40.239384795065675</v>
      </c>
      <c r="AZ10" s="1153">
        <f t="shared" si="6"/>
        <v>43.028861616280359</v>
      </c>
      <c r="BA10" s="1154">
        <f t="shared" ref="BA10:BE10" si="7">SUM(BA11:BA14)</f>
        <v>45.549738899119902</v>
      </c>
      <c r="BB10" s="1153">
        <f t="shared" si="7"/>
        <v>46.875501358110895</v>
      </c>
      <c r="BC10" s="1154">
        <f t="shared" si="7"/>
        <v>48.084385170159692</v>
      </c>
      <c r="BD10" s="1154">
        <f t="shared" si="7"/>
        <v>50.081827490205505</v>
      </c>
      <c r="BE10" s="1153">
        <f t="shared" si="7"/>
        <v>51.89679732945126</v>
      </c>
      <c r="BF10" s="1154">
        <f t="shared" ref="BF10:BG10" si="8">SUM(BF11:BF14)</f>
        <v>52.370689751311467</v>
      </c>
      <c r="BG10" s="1155">
        <f t="shared" si="8"/>
        <v>51.657388564255569</v>
      </c>
      <c r="BH10" s="1146"/>
      <c r="BI10" s="325"/>
      <c r="BJ10" s="616"/>
      <c r="BK10" s="616"/>
    </row>
    <row r="11" spans="1:64" ht="27.6">
      <c r="S11" s="1162"/>
      <c r="T11" s="1163" t="s">
        <v>817</v>
      </c>
      <c r="U11" s="1344" t="s">
        <v>1048</v>
      </c>
      <c r="W11" s="516"/>
      <c r="X11" s="1165" t="s">
        <v>210</v>
      </c>
      <c r="Y11" s="1344" t="s">
        <v>1050</v>
      </c>
      <c r="Z11" s="1142"/>
      <c r="AA11" s="1153">
        <v>13.409950442681184</v>
      </c>
      <c r="AB11" s="1153">
        <v>14.605139090759387</v>
      </c>
      <c r="AC11" s="1153">
        <v>14.969869251556611</v>
      </c>
      <c r="AD11" s="1153">
        <v>15.388109036634329</v>
      </c>
      <c r="AE11" s="1153">
        <v>17.954074730268733</v>
      </c>
      <c r="AF11" s="1153">
        <v>21.561364310422015</v>
      </c>
      <c r="AG11" s="1153">
        <v>21.123339057650526</v>
      </c>
      <c r="AH11" s="1153">
        <v>21.057575507416431</v>
      </c>
      <c r="AI11" s="1153">
        <v>20.50698214465169</v>
      </c>
      <c r="AJ11" s="1153">
        <v>21.054409572534812</v>
      </c>
      <c r="AK11" s="1153">
        <v>19.841272919873894</v>
      </c>
      <c r="AL11" s="1153">
        <v>16.998639196983433</v>
      </c>
      <c r="AM11" s="1153">
        <v>14.371355437676071</v>
      </c>
      <c r="AN11" s="1153">
        <v>14.488201409191319</v>
      </c>
      <c r="AO11" s="1153">
        <v>11.441372323853184</v>
      </c>
      <c r="AP11" s="1153">
        <v>11.848462922012692</v>
      </c>
      <c r="AQ11" s="1153">
        <v>13.588837479848578</v>
      </c>
      <c r="AR11" s="1153">
        <v>15.642516876253188</v>
      </c>
      <c r="AS11" s="1153">
        <v>18.037471041241016</v>
      </c>
      <c r="AT11" s="1153">
        <v>19.668959799202373</v>
      </c>
      <c r="AU11" s="1153">
        <v>21.964074229638214</v>
      </c>
      <c r="AV11" s="1153">
        <v>24.624987479408198</v>
      </c>
      <c r="AW11" s="1153">
        <v>27.73025216136152</v>
      </c>
      <c r="AX11" s="1153">
        <v>30.336628102378956</v>
      </c>
      <c r="AY11" s="1153">
        <v>33.843982639135916</v>
      </c>
      <c r="AZ11" s="1153">
        <v>37.122075075852351</v>
      </c>
      <c r="BA11" s="1154">
        <v>39.48513880867187</v>
      </c>
      <c r="BB11" s="1153">
        <v>40.952932294505288</v>
      </c>
      <c r="BC11" s="1154">
        <v>42.336013081739715</v>
      </c>
      <c r="BD11" s="1154">
        <v>44.466602823393202</v>
      </c>
      <c r="BE11" s="1153">
        <v>46.143640875566483</v>
      </c>
      <c r="BF11" s="1154">
        <v>46.896171991139617</v>
      </c>
      <c r="BG11" s="1155">
        <v>46.136608862239058</v>
      </c>
      <c r="BH11" s="1146"/>
      <c r="BI11" s="325"/>
      <c r="BJ11" s="616"/>
      <c r="BK11" s="616"/>
    </row>
    <row r="12" spans="1:64" ht="34.5" customHeight="1">
      <c r="S12" s="1162"/>
      <c r="T12" s="1163" t="s">
        <v>818</v>
      </c>
      <c r="U12" s="1344" t="s">
        <v>1049</v>
      </c>
      <c r="W12" s="516"/>
      <c r="X12" s="1165" t="s">
        <v>174</v>
      </c>
      <c r="Y12" s="1344" t="s">
        <v>1051</v>
      </c>
      <c r="Z12" s="1142"/>
      <c r="AA12" s="1153">
        <v>6.1626906868954832</v>
      </c>
      <c r="AB12" s="1153">
        <v>7.0307685898338184</v>
      </c>
      <c r="AC12" s="1153">
        <v>7.1129847887185633</v>
      </c>
      <c r="AD12" s="1153">
        <v>10.133720279921263</v>
      </c>
      <c r="AE12" s="1153">
        <v>12.408127704069447</v>
      </c>
      <c r="AF12" s="1153">
        <v>16.209872738396925</v>
      </c>
      <c r="AG12" s="1153">
        <v>16.721201051221936</v>
      </c>
      <c r="AH12" s="1153">
        <v>18.239370171503378</v>
      </c>
      <c r="AI12" s="1153">
        <v>15.045094792517498</v>
      </c>
      <c r="AJ12" s="1153">
        <v>11.795997382279166</v>
      </c>
      <c r="AK12" s="1153">
        <v>10.48323562512596</v>
      </c>
      <c r="AL12" s="1153">
        <v>8.7111717752019739</v>
      </c>
      <c r="AM12" s="1153">
        <v>8.2134960225755798</v>
      </c>
      <c r="AN12" s="1153">
        <v>7.9582040790190698</v>
      </c>
      <c r="AO12" s="1153">
        <v>8.3260536432026058</v>
      </c>
      <c r="AP12" s="1153">
        <v>7.8018504708007219</v>
      </c>
      <c r="AQ12" s="1153">
        <v>8.1773695888700555</v>
      </c>
      <c r="AR12" s="1153">
        <v>7.1820837738055063</v>
      </c>
      <c r="AS12" s="1153">
        <v>5.1986039045662586</v>
      </c>
      <c r="AT12" s="1153">
        <v>3.66745735808261</v>
      </c>
      <c r="AU12" s="1153">
        <v>3.8428022881747288</v>
      </c>
      <c r="AV12" s="1153">
        <v>3.4003638206043383</v>
      </c>
      <c r="AW12" s="1153">
        <v>3.1236942093698259</v>
      </c>
      <c r="AX12" s="1153">
        <v>2.9846712263424444</v>
      </c>
      <c r="AY12" s="1153">
        <v>3.0655847464537369</v>
      </c>
      <c r="AZ12" s="1153">
        <v>3.0165629381918975</v>
      </c>
      <c r="BA12" s="1154">
        <v>3.0758096309588026</v>
      </c>
      <c r="BB12" s="1153">
        <v>3.191878920096396</v>
      </c>
      <c r="BC12" s="1154">
        <v>3.200195166365452</v>
      </c>
      <c r="BD12" s="1154">
        <v>3.1563455017575821</v>
      </c>
      <c r="BE12" s="1153">
        <v>3.2141757339196442</v>
      </c>
      <c r="BF12" s="1154">
        <v>2.9048387080504705</v>
      </c>
      <c r="BG12" s="1155">
        <v>3.0485233249292114</v>
      </c>
      <c r="BH12" s="1146"/>
      <c r="BI12" s="325"/>
      <c r="BJ12" s="616"/>
      <c r="BK12" s="616"/>
    </row>
    <row r="13" spans="1:64" ht="34.5" customHeight="1">
      <c r="S13" s="1162"/>
      <c r="T13" s="1166" t="s">
        <v>819</v>
      </c>
      <c r="U13" s="1343">
        <v>23500</v>
      </c>
      <c r="W13" s="516"/>
      <c r="X13" s="1165" t="s">
        <v>820</v>
      </c>
      <c r="Y13" s="1343">
        <v>23500</v>
      </c>
      <c r="Z13" s="1142"/>
      <c r="AA13" s="1153">
        <v>13.763755119005243</v>
      </c>
      <c r="AB13" s="1153">
        <v>15.22243662610977</v>
      </c>
      <c r="AC13" s="1153">
        <v>16.757194079639088</v>
      </c>
      <c r="AD13" s="1153">
        <v>16.825370768865593</v>
      </c>
      <c r="AE13" s="1153">
        <v>16.091877786636079</v>
      </c>
      <c r="AF13" s="1153">
        <v>17.62435386277059</v>
      </c>
      <c r="AG13" s="1153">
        <v>18.257766930874176</v>
      </c>
      <c r="AH13" s="1153">
        <v>15.80756107879089</v>
      </c>
      <c r="AI13" s="1153">
        <v>14.479710877179068</v>
      </c>
      <c r="AJ13" s="1153">
        <v>10.321247185902484</v>
      </c>
      <c r="AK13" s="1153">
        <v>8.1909493442704537</v>
      </c>
      <c r="AL13" s="1153">
        <v>6.9336379250840885</v>
      </c>
      <c r="AM13" s="1153">
        <v>6.5918604957008462</v>
      </c>
      <c r="AN13" s="1153">
        <v>6.2364698712733935</v>
      </c>
      <c r="AO13" s="1153">
        <v>6.1534253192982744</v>
      </c>
      <c r="AP13" s="1153">
        <v>5.8279508063935861</v>
      </c>
      <c r="AQ13" s="1153">
        <v>5.9194919728524713</v>
      </c>
      <c r="AR13" s="1153">
        <v>5.3559894632054972</v>
      </c>
      <c r="AS13" s="1153">
        <v>4.705347728712912</v>
      </c>
      <c r="AT13" s="1153">
        <v>2.7597536488510817</v>
      </c>
      <c r="AU13" s="1153">
        <v>2.7790920860865627</v>
      </c>
      <c r="AV13" s="1153">
        <v>2.5317473139041331</v>
      </c>
      <c r="AW13" s="1153">
        <v>2.4827063495243955</v>
      </c>
      <c r="AX13" s="1153">
        <v>2.3459062739869898</v>
      </c>
      <c r="AY13" s="1153">
        <v>2.2880152300513381</v>
      </c>
      <c r="AZ13" s="1153">
        <v>2.3657906473372181</v>
      </c>
      <c r="BA13" s="1154">
        <v>2.4072628510645737</v>
      </c>
      <c r="BB13" s="1153">
        <v>2.3238439780819071</v>
      </c>
      <c r="BC13" s="1154">
        <v>2.2721153786620669</v>
      </c>
      <c r="BD13" s="1154">
        <v>2.2020470863835944</v>
      </c>
      <c r="BE13" s="1153">
        <v>2.2461899554793328</v>
      </c>
      <c r="BF13" s="1154">
        <v>2.2381527727405821</v>
      </c>
      <c r="BG13" s="1155">
        <v>2.1359533477767934</v>
      </c>
      <c r="BH13" s="1146"/>
      <c r="BI13" s="325"/>
      <c r="BJ13" s="616"/>
      <c r="BK13" s="616"/>
    </row>
    <row r="14" spans="1:64" ht="34.5" customHeight="1" thickBot="1">
      <c r="S14" s="1167"/>
      <c r="T14" s="1168" t="s">
        <v>821</v>
      </c>
      <c r="U14" s="1343">
        <v>16100</v>
      </c>
      <c r="W14" s="1169"/>
      <c r="X14" s="1170" t="s">
        <v>822</v>
      </c>
      <c r="Y14" s="1343">
        <v>16100</v>
      </c>
      <c r="Z14" s="1171"/>
      <c r="AA14" s="1172">
        <v>2.7969977540117149E-2</v>
      </c>
      <c r="AB14" s="1172">
        <v>2.7969977540117149E-2</v>
      </c>
      <c r="AC14" s="1172">
        <v>2.7969977540117149E-2</v>
      </c>
      <c r="AD14" s="1172">
        <v>3.7293303386822858E-2</v>
      </c>
      <c r="AE14" s="1172">
        <v>6.5263280926940018E-2</v>
      </c>
      <c r="AF14" s="1172">
        <v>0.17248152816405571</v>
      </c>
      <c r="AG14" s="1172">
        <v>0.16442540966801653</v>
      </c>
      <c r="AH14" s="1172">
        <v>0.14848545405226307</v>
      </c>
      <c r="AI14" s="1172">
        <v>0.16499213307839256</v>
      </c>
      <c r="AJ14" s="1172">
        <v>0.2753014887802564</v>
      </c>
      <c r="AK14" s="1172">
        <v>0.25817810110127043</v>
      </c>
      <c r="AL14" s="1172">
        <v>0.26498538343032185</v>
      </c>
      <c r="AM14" s="1172">
        <v>0.33213760116091179</v>
      </c>
      <c r="AN14" s="1172">
        <v>0.37728584676483073</v>
      </c>
      <c r="AO14" s="1172">
        <v>0.43796230017126309</v>
      </c>
      <c r="AP14" s="1173">
        <v>1.36255496717186</v>
      </c>
      <c r="AQ14" s="1173">
        <v>1.2936141739175309</v>
      </c>
      <c r="AR14" s="1173">
        <v>1.4623679972000032</v>
      </c>
      <c r="AS14" s="1173">
        <v>1.3650464767653945</v>
      </c>
      <c r="AT14" s="1173">
        <v>1.2505040539567258</v>
      </c>
      <c r="AU14" s="1173">
        <v>1.4234198929407038</v>
      </c>
      <c r="AV14" s="1173">
        <v>1.6688751465895884</v>
      </c>
      <c r="AW14" s="1173">
        <v>1.3985930038727408</v>
      </c>
      <c r="AX14" s="1173">
        <v>1.50428525352134</v>
      </c>
      <c r="AY14" s="1173">
        <v>1.0418021794246883</v>
      </c>
      <c r="AZ14" s="1172">
        <v>0.5244329548988913</v>
      </c>
      <c r="BA14" s="1174">
        <v>0.581527608424658</v>
      </c>
      <c r="BB14" s="1172">
        <v>0.40684616542731</v>
      </c>
      <c r="BC14" s="1174">
        <v>0.27606154339246031</v>
      </c>
      <c r="BD14" s="1174">
        <v>0.25683207867112112</v>
      </c>
      <c r="BE14" s="1175">
        <v>0.29279076448579788</v>
      </c>
      <c r="BF14" s="1176">
        <v>0.33152627938079832</v>
      </c>
      <c r="BG14" s="1177">
        <v>0.33630302931050926</v>
      </c>
      <c r="BH14" s="1146"/>
      <c r="BI14" s="325"/>
      <c r="BJ14" s="616"/>
      <c r="BK14" s="616"/>
    </row>
    <row r="15" spans="1:64" ht="34.5" customHeight="1" thickTop="1" thickBot="1">
      <c r="S15" s="21" t="s">
        <v>34</v>
      </c>
      <c r="T15" s="1178"/>
      <c r="U15" s="1346"/>
      <c r="W15" s="1179" t="s">
        <v>175</v>
      </c>
      <c r="X15" s="1180"/>
      <c r="Y15" s="1345"/>
      <c r="Z15" s="22"/>
      <c r="AA15" s="1182">
        <f>SUM(AA5,AA8:AA10)</f>
        <v>1274.9205244517159</v>
      </c>
      <c r="AB15" s="1182">
        <f t="shared" ref="AB15:AY15" si="9">SUM(AB5,AB8:AB10)</f>
        <v>1288.9340512840988</v>
      </c>
      <c r="AC15" s="1182">
        <f t="shared" si="9"/>
        <v>1300.4471949992064</v>
      </c>
      <c r="AD15" s="1182">
        <f t="shared" si="9"/>
        <v>1295.6750103664615</v>
      </c>
      <c r="AE15" s="1182">
        <f t="shared" si="9"/>
        <v>1355.8835835052544</v>
      </c>
      <c r="AF15" s="1182">
        <f t="shared" si="9"/>
        <v>1376.105665554338</v>
      </c>
      <c r="AG15" s="1182">
        <f t="shared" si="9"/>
        <v>1388.7798539666517</v>
      </c>
      <c r="AH15" s="1182">
        <f t="shared" si="9"/>
        <v>1380.4591701575864</v>
      </c>
      <c r="AI15" s="1182">
        <f t="shared" si="9"/>
        <v>1331.9999703542057</v>
      </c>
      <c r="AJ15" s="1182">
        <f t="shared" si="9"/>
        <v>1355.944684274675</v>
      </c>
      <c r="AK15" s="1182">
        <f t="shared" si="9"/>
        <v>1375.5808271830545</v>
      </c>
      <c r="AL15" s="1182">
        <f t="shared" si="9"/>
        <v>1350.1652814498352</v>
      </c>
      <c r="AM15" s="1182">
        <f t="shared" si="9"/>
        <v>1374.5686253984109</v>
      </c>
      <c r="AN15" s="1182">
        <f t="shared" si="9"/>
        <v>1381.6155911529281</v>
      </c>
      <c r="AO15" s="1182">
        <f t="shared" si="9"/>
        <v>1373.7314325351738</v>
      </c>
      <c r="AP15" s="1182">
        <f t="shared" si="9"/>
        <v>1381.2823397475354</v>
      </c>
      <c r="AQ15" s="1182">
        <f t="shared" si="9"/>
        <v>1359.6317760193319</v>
      </c>
      <c r="AR15" s="1182">
        <f t="shared" si="9"/>
        <v>1394.831281198248</v>
      </c>
      <c r="AS15" s="1182">
        <f>SUM(AS5,AS8:AS10)</f>
        <v>1321.6182384961451</v>
      </c>
      <c r="AT15" s="1182">
        <f>SUM(AT5,AT8:AT10)</f>
        <v>1249.4615387527917</v>
      </c>
      <c r="AU15" s="1182">
        <f>SUM(AU5,AU8:AU10)</f>
        <v>1302.6396804117358</v>
      </c>
      <c r="AV15" s="1182">
        <f t="shared" si="9"/>
        <v>1353.0545373563987</v>
      </c>
      <c r="AW15" s="1182">
        <f t="shared" si="9"/>
        <v>1395.6106496018072</v>
      </c>
      <c r="AX15" s="1182">
        <f t="shared" si="9"/>
        <v>1407.337900375981</v>
      </c>
      <c r="AY15" s="1182">
        <f t="shared" si="9"/>
        <v>1357.7745427732639</v>
      </c>
      <c r="AZ15" s="1182">
        <f t="shared" ref="AZ15:BE15" si="10">SUM(AZ5,AZ8:AZ10)</f>
        <v>1319.2715916814798</v>
      </c>
      <c r="BA15" s="1183">
        <f t="shared" si="10"/>
        <v>1301.2355357932659</v>
      </c>
      <c r="BB15" s="1182">
        <f t="shared" si="10"/>
        <v>1286.9092947637007</v>
      </c>
      <c r="BC15" s="1183">
        <f t="shared" si="10"/>
        <v>1242.0726297500823</v>
      </c>
      <c r="BD15" s="1183">
        <f t="shared" si="10"/>
        <v>1206.2301120642962</v>
      </c>
      <c r="BE15" s="1182">
        <f t="shared" si="10"/>
        <v>1142.3441201642863</v>
      </c>
      <c r="BF15" s="1184">
        <f>SUM(BF5,BF8:BF10)</f>
        <v>1164.039664070935</v>
      </c>
      <c r="BG15" s="1185">
        <f>SUM(BG5,BG8:BG10)</f>
        <v>1135.4583271293309</v>
      </c>
      <c r="BH15" s="32"/>
      <c r="BI15" s="325"/>
      <c r="BJ15" s="616"/>
      <c r="BK15" s="616"/>
    </row>
    <row r="16" spans="1:64" ht="18" customHeight="1">
      <c r="S16" s="1186"/>
      <c r="T16" s="1053"/>
      <c r="U16" s="1187"/>
      <c r="W16" s="1186"/>
      <c r="Y16" s="1187"/>
      <c r="Z16" s="1188"/>
      <c r="AA16" s="28"/>
      <c r="AB16" s="28"/>
      <c r="AC16" s="28"/>
      <c r="AD16" s="28"/>
      <c r="AE16" s="28"/>
      <c r="AF16" s="28"/>
      <c r="AG16" s="28"/>
      <c r="AH16" s="28"/>
      <c r="AI16" s="28"/>
      <c r="AJ16" s="28"/>
      <c r="AK16" s="28"/>
      <c r="AL16" s="28"/>
      <c r="AM16" s="28"/>
      <c r="AN16" s="28"/>
      <c r="AO16" s="28"/>
      <c r="AP16" s="28"/>
      <c r="BF16" s="506"/>
      <c r="BG16" s="506"/>
    </row>
    <row r="17" spans="19:82" ht="15.6">
      <c r="S17" s="1189"/>
      <c r="T17" s="1053"/>
      <c r="U17" s="1190"/>
      <c r="W17" s="1189"/>
      <c r="Y17" s="1190"/>
      <c r="Z17" s="1188"/>
      <c r="AA17" s="1191"/>
      <c r="AB17" s="1191"/>
      <c r="AC17" s="1191"/>
      <c r="AD17" s="1191"/>
      <c r="AE17" s="1191"/>
      <c r="AF17" s="1191"/>
      <c r="AG17" s="1191"/>
      <c r="AH17" s="1191"/>
      <c r="AI17" s="1191"/>
      <c r="AJ17" s="1191"/>
      <c r="AK17" s="1191"/>
      <c r="AL17" s="1191"/>
      <c r="AM17" s="1191"/>
      <c r="AN17" s="1191"/>
      <c r="AO17" s="1191"/>
      <c r="AP17" s="506"/>
      <c r="BF17" s="1191"/>
      <c r="BG17" s="1191"/>
    </row>
    <row r="18" spans="19:82" ht="15.6">
      <c r="S18" s="1189"/>
      <c r="T18" s="1053"/>
      <c r="U18" s="1190"/>
      <c r="W18" s="1189"/>
      <c r="Y18" s="1190"/>
      <c r="Z18" s="1188"/>
      <c r="AA18" s="1191"/>
      <c r="AB18" s="1191"/>
      <c r="AC18" s="1191"/>
      <c r="AD18" s="1191"/>
      <c r="AE18" s="1191"/>
      <c r="AF18" s="1191"/>
      <c r="AG18" s="1191"/>
      <c r="AH18" s="1191"/>
      <c r="AI18" s="1191"/>
      <c r="AJ18" s="1191"/>
      <c r="AK18" s="1191"/>
      <c r="AL18" s="1191"/>
      <c r="AM18" s="1191"/>
      <c r="AN18" s="1191"/>
      <c r="AO18" s="1191"/>
      <c r="AP18" s="506"/>
    </row>
    <row r="19" spans="19:82" ht="21.75" customHeight="1">
      <c r="S19" s="28" t="s">
        <v>310</v>
      </c>
      <c r="T19" s="1053"/>
      <c r="W19" s="28" t="s">
        <v>823</v>
      </c>
      <c r="Y19" s="1139"/>
      <c r="BI19" s="1067"/>
    </row>
    <row r="20" spans="19:82">
      <c r="S20" s="1192" t="s">
        <v>26</v>
      </c>
      <c r="T20" s="1193"/>
      <c r="U20" s="1194" t="s">
        <v>1</v>
      </c>
      <c r="W20" s="293" t="s">
        <v>176</v>
      </c>
      <c r="X20" s="1193"/>
      <c r="Y20" s="1194" t="s">
        <v>1</v>
      </c>
      <c r="Z20" s="324"/>
      <c r="AA20" s="135">
        <v>1990</v>
      </c>
      <c r="AB20" s="135">
        <f t="shared" ref="AB20:BA20" si="11">AA20+1</f>
        <v>1991</v>
      </c>
      <c r="AC20" s="135">
        <f t="shared" si="11"/>
        <v>1992</v>
      </c>
      <c r="AD20" s="135">
        <f t="shared" si="11"/>
        <v>1993</v>
      </c>
      <c r="AE20" s="135">
        <f t="shared" si="11"/>
        <v>1994</v>
      </c>
      <c r="AF20" s="135">
        <f t="shared" si="11"/>
        <v>1995</v>
      </c>
      <c r="AG20" s="135">
        <f t="shared" si="11"/>
        <v>1996</v>
      </c>
      <c r="AH20" s="135">
        <f t="shared" si="11"/>
        <v>1997</v>
      </c>
      <c r="AI20" s="135">
        <f t="shared" si="11"/>
        <v>1998</v>
      </c>
      <c r="AJ20" s="290">
        <f t="shared" si="11"/>
        <v>1999</v>
      </c>
      <c r="AK20" s="290">
        <f t="shared" si="11"/>
        <v>2000</v>
      </c>
      <c r="AL20" s="290">
        <f t="shared" si="11"/>
        <v>2001</v>
      </c>
      <c r="AM20" s="290">
        <f t="shared" si="11"/>
        <v>2002</v>
      </c>
      <c r="AN20" s="135">
        <f t="shared" si="11"/>
        <v>2003</v>
      </c>
      <c r="AO20" s="135">
        <f t="shared" si="11"/>
        <v>2004</v>
      </c>
      <c r="AP20" s="135">
        <f t="shared" si="11"/>
        <v>2005</v>
      </c>
      <c r="AQ20" s="135">
        <f t="shared" si="11"/>
        <v>2006</v>
      </c>
      <c r="AR20" s="292">
        <f t="shared" si="11"/>
        <v>2007</v>
      </c>
      <c r="AS20" s="291">
        <f t="shared" si="11"/>
        <v>2008</v>
      </c>
      <c r="AT20" s="135">
        <f t="shared" si="11"/>
        <v>2009</v>
      </c>
      <c r="AU20" s="291">
        <f t="shared" si="11"/>
        <v>2010</v>
      </c>
      <c r="AV20" s="290">
        <f t="shared" si="11"/>
        <v>2011</v>
      </c>
      <c r="AW20" s="135">
        <f t="shared" si="11"/>
        <v>2012</v>
      </c>
      <c r="AX20" s="135">
        <f t="shared" si="11"/>
        <v>2013</v>
      </c>
      <c r="AY20" s="292">
        <f t="shared" si="11"/>
        <v>2014</v>
      </c>
      <c r="AZ20" s="292">
        <f t="shared" si="11"/>
        <v>2015</v>
      </c>
      <c r="BA20" s="135">
        <f t="shared" si="11"/>
        <v>2016</v>
      </c>
      <c r="BB20" s="135">
        <f t="shared" ref="BB20:BG20" si="12">BA20+1</f>
        <v>2017</v>
      </c>
      <c r="BC20" s="292">
        <f t="shared" si="12"/>
        <v>2018</v>
      </c>
      <c r="BD20" s="292">
        <f t="shared" si="12"/>
        <v>2019</v>
      </c>
      <c r="BE20" s="292">
        <f t="shared" si="12"/>
        <v>2020</v>
      </c>
      <c r="BF20" s="292">
        <f t="shared" si="12"/>
        <v>2021</v>
      </c>
      <c r="BG20" s="292">
        <f t="shared" si="12"/>
        <v>2022</v>
      </c>
      <c r="BH20" s="325"/>
      <c r="BJ20" s="1195"/>
      <c r="BK20" s="1195"/>
    </row>
    <row r="21" spans="19:82" ht="18">
      <c r="S21" s="1196" t="s">
        <v>808</v>
      </c>
      <c r="T21" s="1140"/>
      <c r="U21" s="1197">
        <v>1</v>
      </c>
      <c r="W21" s="356" t="s">
        <v>809</v>
      </c>
      <c r="X21" s="1141"/>
      <c r="Y21" s="1197">
        <v>1</v>
      </c>
      <c r="Z21" s="1198"/>
      <c r="AA21" s="409">
        <f>AA5/AA$15</f>
        <v>0.91210670096099367</v>
      </c>
      <c r="AB21" s="409">
        <f>AB5/AB$15</f>
        <v>0.91112629945741463</v>
      </c>
      <c r="AC21" s="409">
        <f t="shared" ref="AC21:AP21" si="13">AC5/AC$15</f>
        <v>0.91036851514386508</v>
      </c>
      <c r="AD21" s="409">
        <f t="shared" si="13"/>
        <v>0.90814697678116119</v>
      </c>
      <c r="AE21" s="409">
        <f t="shared" si="13"/>
        <v>0.90839558541522958</v>
      </c>
      <c r="AF21" s="409">
        <f t="shared" si="13"/>
        <v>0.90394153534008748</v>
      </c>
      <c r="AG21" s="409">
        <f t="shared" si="13"/>
        <v>0.90472593174627491</v>
      </c>
      <c r="AH21" s="409">
        <f t="shared" si="13"/>
        <v>0.90477563572001729</v>
      </c>
      <c r="AI21" s="409">
        <f t="shared" si="13"/>
        <v>0.90749157883656439</v>
      </c>
      <c r="AJ21" s="409">
        <f t="shared" si="13"/>
        <v>0.9184774558306158</v>
      </c>
      <c r="AK21" s="409">
        <f t="shared" si="13"/>
        <v>0.92193280158176338</v>
      </c>
      <c r="AL21" s="409">
        <f t="shared" si="13"/>
        <v>0.92815205210939111</v>
      </c>
      <c r="AM21" s="409">
        <f t="shared" si="13"/>
        <v>0.93305139806459569</v>
      </c>
      <c r="AN21" s="409">
        <f t="shared" si="13"/>
        <v>0.9343436880058591</v>
      </c>
      <c r="AO21" s="409">
        <f t="shared" si="13"/>
        <v>0.93629525636562871</v>
      </c>
      <c r="AP21" s="409">
        <f t="shared" si="13"/>
        <v>0.93650966513414124</v>
      </c>
      <c r="AQ21" s="409">
        <f t="shared" ref="AQ21:BA21" si="14">AQ5/AQ$15</f>
        <v>0.9344016139210144</v>
      </c>
      <c r="AR21" s="409">
        <f t="shared" si="14"/>
        <v>0.93632721820563936</v>
      </c>
      <c r="AS21" s="409">
        <f t="shared" si="14"/>
        <v>0.93438803087952349</v>
      </c>
      <c r="AT21" s="409">
        <f t="shared" si="14"/>
        <v>0.9331053598932415</v>
      </c>
      <c r="AU21" s="409">
        <f t="shared" si="14"/>
        <v>0.93443100919489441</v>
      </c>
      <c r="AV21" s="409">
        <f t="shared" si="14"/>
        <v>0.9365160346938225</v>
      </c>
      <c r="AW21" s="409">
        <f t="shared" si="14"/>
        <v>0.9374053999926264</v>
      </c>
      <c r="AX21" s="409">
        <f t="shared" si="14"/>
        <v>0.93624204132027999</v>
      </c>
      <c r="AY21" s="409">
        <f t="shared" si="14"/>
        <v>0.93239596798506552</v>
      </c>
      <c r="AZ21" s="409">
        <f t="shared" si="14"/>
        <v>0.92883778290464991</v>
      </c>
      <c r="BA21" s="409">
        <f t="shared" si="14"/>
        <v>0.9262999111218202</v>
      </c>
      <c r="BB21" s="409">
        <f t="shared" ref="BB21:BE31" si="15">BB5/BB$15</f>
        <v>0.92442048508572694</v>
      </c>
      <c r="BC21" s="409">
        <f t="shared" si="15"/>
        <v>0.92150151597824348</v>
      </c>
      <c r="BD21" s="409">
        <f t="shared" si="15"/>
        <v>0.91813071912060451</v>
      </c>
      <c r="BE21" s="409">
        <f>BE5/BE$15</f>
        <v>0.91246669243664102</v>
      </c>
      <c r="BF21" s="409">
        <f>BF5/BF$15</f>
        <v>0.91379995596194397</v>
      </c>
      <c r="BG21" s="409">
        <f>BG5/BG$15</f>
        <v>0.91300726966819423</v>
      </c>
      <c r="BH21" s="428"/>
      <c r="BI21" s="616"/>
      <c r="BL21" s="616"/>
    </row>
    <row r="22" spans="19:82" ht="16.2">
      <c r="S22" s="1199"/>
      <c r="T22" s="1148" t="s">
        <v>27</v>
      </c>
      <c r="U22" s="1197">
        <v>1</v>
      </c>
      <c r="W22" s="356"/>
      <c r="X22" s="1148" t="s">
        <v>810</v>
      </c>
      <c r="Y22" s="1197">
        <v>1</v>
      </c>
      <c r="Z22" s="1198"/>
      <c r="AA22" s="409">
        <f t="shared" ref="AA22:AP22" si="16">AA6/AA$15</f>
        <v>0.83735568920811954</v>
      </c>
      <c r="AB22" s="409">
        <f>AB6/AB$15</f>
        <v>0.83620361524422504</v>
      </c>
      <c r="AC22" s="409">
        <f t="shared" si="16"/>
        <v>0.83496059475824114</v>
      </c>
      <c r="AD22" s="409">
        <f t="shared" si="16"/>
        <v>0.83431545622874148</v>
      </c>
      <c r="AE22" s="409">
        <f t="shared" si="16"/>
        <v>0.83407158633387246</v>
      </c>
      <c r="AF22" s="409">
        <f t="shared" si="16"/>
        <v>0.82998076181420966</v>
      </c>
      <c r="AG22" s="409">
        <f t="shared" si="16"/>
        <v>0.83062097716627936</v>
      </c>
      <c r="AH22" s="409">
        <f t="shared" si="16"/>
        <v>0.83095307809496288</v>
      </c>
      <c r="AI22" s="409">
        <f t="shared" si="16"/>
        <v>0.83570407954836312</v>
      </c>
      <c r="AJ22" s="409">
        <f t="shared" si="16"/>
        <v>0.84773276245036933</v>
      </c>
      <c r="AK22" s="409">
        <f t="shared" si="16"/>
        <v>0.85076806808298266</v>
      </c>
      <c r="AL22" s="409">
        <f t="shared" si="16"/>
        <v>0.85719889126236404</v>
      </c>
      <c r="AM22" s="409">
        <f t="shared" si="16"/>
        <v>0.86499198182613768</v>
      </c>
      <c r="AN22" s="409">
        <f t="shared" si="16"/>
        <v>0.86659289134707707</v>
      </c>
      <c r="AO22" s="409">
        <f t="shared" si="16"/>
        <v>0.8687596566915009</v>
      </c>
      <c r="AP22" s="409">
        <f t="shared" si="16"/>
        <v>0.86913523078423183</v>
      </c>
      <c r="AQ22" s="409">
        <f t="shared" ref="AQ22:BA22" si="17">AQ6/AQ$15</f>
        <v>0.86690796736115983</v>
      </c>
      <c r="AR22" s="409">
        <f t="shared" si="17"/>
        <v>0.870690140547284</v>
      </c>
      <c r="AS22" s="409">
        <f t="shared" si="17"/>
        <v>0.86781358508485462</v>
      </c>
      <c r="AT22" s="409">
        <f t="shared" si="17"/>
        <v>0.87019250731591724</v>
      </c>
      <c r="AU22" s="409">
        <f t="shared" si="17"/>
        <v>0.87280038302394558</v>
      </c>
      <c r="AV22" s="409">
        <f t="shared" si="17"/>
        <v>0.878016852898023</v>
      </c>
      <c r="AW22" s="409">
        <f t="shared" si="17"/>
        <v>0.87937319765008126</v>
      </c>
      <c r="AX22" s="409">
        <f t="shared" si="17"/>
        <v>0.87780831209938937</v>
      </c>
      <c r="AY22" s="409">
        <f t="shared" si="17"/>
        <v>0.87288457739911285</v>
      </c>
      <c r="AZ22" s="409">
        <f t="shared" si="17"/>
        <v>0.86851298156926193</v>
      </c>
      <c r="BA22" s="409">
        <f t="shared" si="17"/>
        <v>0.86537552741143731</v>
      </c>
      <c r="BB22" s="409">
        <f t="shared" si="15"/>
        <v>0.86208137715792843</v>
      </c>
      <c r="BC22" s="409">
        <f t="shared" si="15"/>
        <v>0.85695915370861175</v>
      </c>
      <c r="BD22" s="409">
        <f t="shared" si="15"/>
        <v>0.85267214030435445</v>
      </c>
      <c r="BE22" s="409">
        <f t="shared" si="15"/>
        <v>0.84728096245815865</v>
      </c>
      <c r="BF22" s="409">
        <f t="shared" ref="BF22:BG22" si="18">BF6/BF$15</f>
        <v>0.84799457844502901</v>
      </c>
      <c r="BG22" s="409">
        <f t="shared" si="18"/>
        <v>0.84904315018298848</v>
      </c>
      <c r="BH22" s="428"/>
      <c r="BI22" s="616"/>
      <c r="BJ22" s="1200"/>
      <c r="BK22" s="1201"/>
      <c r="BL22" s="616"/>
    </row>
    <row r="23" spans="19:82" ht="16.2">
      <c r="S23" s="1202"/>
      <c r="T23" s="1151" t="s">
        <v>811</v>
      </c>
      <c r="U23" s="1197">
        <v>1</v>
      </c>
      <c r="W23" s="313"/>
      <c r="X23" s="1148" t="s">
        <v>812</v>
      </c>
      <c r="Y23" s="1197">
        <v>1</v>
      </c>
      <c r="Z23" s="1198"/>
      <c r="AA23" s="409">
        <f t="shared" ref="AA23:AP23" si="19">AA7/AA$15</f>
        <v>7.4751011752874227E-2</v>
      </c>
      <c r="AB23" s="409">
        <f t="shared" si="19"/>
        <v>7.4922684213189567E-2</v>
      </c>
      <c r="AC23" s="409">
        <f t="shared" si="19"/>
        <v>7.540792038562398E-2</v>
      </c>
      <c r="AD23" s="409">
        <f t="shared" si="19"/>
        <v>7.3831520552419705E-2</v>
      </c>
      <c r="AE23" s="409">
        <f t="shared" si="19"/>
        <v>7.4323999081357103E-2</v>
      </c>
      <c r="AF23" s="409">
        <f t="shared" si="19"/>
        <v>7.3960773525877765E-2</v>
      </c>
      <c r="AG23" s="409">
        <f t="shared" si="19"/>
        <v>7.4104954579995663E-2</v>
      </c>
      <c r="AH23" s="409">
        <f t="shared" si="19"/>
        <v>7.382255762505445E-2</v>
      </c>
      <c r="AI23" s="409">
        <f t="shared" si="19"/>
        <v>7.1787499288201315E-2</v>
      </c>
      <c r="AJ23" s="409">
        <f t="shared" si="19"/>
        <v>7.0744693380246512E-2</v>
      </c>
      <c r="AK23" s="409">
        <f t="shared" si="19"/>
        <v>7.1164733498780802E-2</v>
      </c>
      <c r="AL23" s="409">
        <f t="shared" si="19"/>
        <v>7.0953160847027144E-2</v>
      </c>
      <c r="AM23" s="409">
        <f t="shared" si="19"/>
        <v>6.8059416238457932E-2</v>
      </c>
      <c r="AN23" s="409">
        <f t="shared" si="19"/>
        <v>6.7750796658782142E-2</v>
      </c>
      <c r="AO23" s="409">
        <f t="shared" si="19"/>
        <v>6.7535599674127908E-2</v>
      </c>
      <c r="AP23" s="409">
        <f t="shared" si="19"/>
        <v>6.7374434349909418E-2</v>
      </c>
      <c r="AQ23" s="409">
        <f t="shared" ref="AQ23:BA23" si="20">AQ7/AQ$15</f>
        <v>6.7493646559854528E-2</v>
      </c>
      <c r="AR23" s="409">
        <f t="shared" si="20"/>
        <v>6.5637077658355358E-2</v>
      </c>
      <c r="AS23" s="409">
        <f t="shared" si="20"/>
        <v>6.6574445794669007E-2</v>
      </c>
      <c r="AT23" s="409">
        <f t="shared" si="20"/>
        <v>6.2912852577324263E-2</v>
      </c>
      <c r="AU23" s="409">
        <f t="shared" si="20"/>
        <v>6.163062617094895E-2</v>
      </c>
      <c r="AV23" s="409">
        <f t="shared" si="20"/>
        <v>5.8499181795799431E-2</v>
      </c>
      <c r="AW23" s="409">
        <f t="shared" si="20"/>
        <v>5.8032202342545088E-2</v>
      </c>
      <c r="AX23" s="409">
        <f t="shared" si="20"/>
        <v>5.8433729220890532E-2</v>
      </c>
      <c r="AY23" s="409">
        <f t="shared" si="20"/>
        <v>5.951139058595261E-2</v>
      </c>
      <c r="AZ23" s="409">
        <f t="shared" si="20"/>
        <v>6.0324801335388076E-2</v>
      </c>
      <c r="BA23" s="409">
        <f t="shared" si="20"/>
        <v>6.09243837103828E-2</v>
      </c>
      <c r="BB23" s="409">
        <f t="shared" si="15"/>
        <v>6.2339107927798454E-2</v>
      </c>
      <c r="BC23" s="409">
        <f t="shared" si="15"/>
        <v>6.4542362269631684E-2</v>
      </c>
      <c r="BD23" s="409">
        <f t="shared" si="15"/>
        <v>6.5458578816250002E-2</v>
      </c>
      <c r="BE23" s="409">
        <f t="shared" si="15"/>
        <v>6.5185729978482279E-2</v>
      </c>
      <c r="BF23" s="409">
        <f t="shared" ref="BF23:BG23" si="21">BF7/BF$15</f>
        <v>6.5805377516915009E-2</v>
      </c>
      <c r="BG23" s="409">
        <f t="shared" si="21"/>
        <v>6.3964119485205709E-2</v>
      </c>
      <c r="BH23" s="428"/>
      <c r="BI23" s="616"/>
      <c r="BJ23" s="1203"/>
      <c r="BK23" s="1204"/>
      <c r="BL23" s="616"/>
    </row>
    <row r="24" spans="19:82" ht="18">
      <c r="S24" s="1205" t="s">
        <v>813</v>
      </c>
      <c r="T24" s="1140"/>
      <c r="U24" s="1197">
        <v>28</v>
      </c>
      <c r="W24" s="312" t="s">
        <v>814</v>
      </c>
      <c r="X24" s="1141"/>
      <c r="Y24" s="1197">
        <v>28</v>
      </c>
      <c r="Z24" s="1198"/>
      <c r="AA24" s="409">
        <f t="shared" ref="AA24:AP24" si="22">AA8/AA$15</f>
        <v>3.9072988982210399E-2</v>
      </c>
      <c r="AB24" s="409">
        <f t="shared" si="22"/>
        <v>3.8083107435415979E-2</v>
      </c>
      <c r="AC24" s="409">
        <f t="shared" si="22"/>
        <v>3.7691589760121394E-2</v>
      </c>
      <c r="AD24" s="409">
        <f t="shared" si="22"/>
        <v>3.7057124837736509E-2</v>
      </c>
      <c r="AE24" s="409">
        <f t="shared" si="22"/>
        <v>3.5442148796304383E-2</v>
      </c>
      <c r="AF24" s="409">
        <f t="shared" si="22"/>
        <v>3.3955403607947902E-2</v>
      </c>
      <c r="AG24" s="409">
        <f t="shared" si="22"/>
        <v>3.2625052319320454E-2</v>
      </c>
      <c r="AH24" s="409">
        <f t="shared" si="22"/>
        <v>3.2440102758903064E-2</v>
      </c>
      <c r="AI24" s="409">
        <f t="shared" si="22"/>
        <v>3.2199460350126004E-2</v>
      </c>
      <c r="AJ24" s="409">
        <f t="shared" si="22"/>
        <v>3.1315239586437289E-2</v>
      </c>
      <c r="AK24" s="409">
        <f t="shared" si="22"/>
        <v>3.0342569138815632E-2</v>
      </c>
      <c r="AL24" s="409">
        <f t="shared" si="22"/>
        <v>2.9943638904837953E-2</v>
      </c>
      <c r="AM24" s="409">
        <f t="shared" si="22"/>
        <v>2.8743640078609321E-2</v>
      </c>
      <c r="AN24" s="409">
        <f t="shared" si="22"/>
        <v>2.7866787746273547E-2</v>
      </c>
      <c r="AO24" s="409">
        <f t="shared" si="22"/>
        <v>2.7777285951094296E-2</v>
      </c>
      <c r="AP24" s="409">
        <f t="shared" si="22"/>
        <v>2.7619961180105811E-2</v>
      </c>
      <c r="AQ24" s="409">
        <f t="shared" ref="AQ24:BA24" si="23">AQ8/AQ$15</f>
        <v>2.7594625803078417E-2</v>
      </c>
      <c r="AR24" s="409">
        <f t="shared" si="23"/>
        <v>2.6408138932878803E-2</v>
      </c>
      <c r="AS24" s="409">
        <f t="shared" si="23"/>
        <v>2.7196778023552963E-2</v>
      </c>
      <c r="AT24" s="409">
        <f t="shared" si="23"/>
        <v>2.8281731157743691E-2</v>
      </c>
      <c r="AU24" s="409">
        <f t="shared" si="23"/>
        <v>2.6738424505695777E-2</v>
      </c>
      <c r="AV24" s="409">
        <f t="shared" si="23"/>
        <v>2.4736237725520954E-2</v>
      </c>
      <c r="AW24" s="409">
        <f t="shared" si="23"/>
        <v>2.3453728196307467E-2</v>
      </c>
      <c r="AX24" s="409">
        <f t="shared" si="23"/>
        <v>2.3207323258668384E-2</v>
      </c>
      <c r="AY24" s="409">
        <f t="shared" si="23"/>
        <v>2.3640081288165145E-2</v>
      </c>
      <c r="AZ24" s="409">
        <f t="shared" si="23"/>
        <v>2.4015162890938815E-2</v>
      </c>
      <c r="BA24" s="409">
        <f t="shared" si="23"/>
        <v>2.4314495024441191E-2</v>
      </c>
      <c r="BB24" s="409">
        <f t="shared" si="15"/>
        <v>2.4425718638027734E-2</v>
      </c>
      <c r="BC24" s="409">
        <f t="shared" si="15"/>
        <v>2.4898930932588142E-2</v>
      </c>
      <c r="BD24" s="409">
        <f t="shared" si="15"/>
        <v>2.5400690683055182E-2</v>
      </c>
      <c r="BE24" s="409">
        <f t="shared" si="15"/>
        <v>2.6615449686933409E-2</v>
      </c>
      <c r="BF24" s="409">
        <f t="shared" ref="BF24:BG24" si="24">BF8/BF$15</f>
        <v>2.6096685703342847E-2</v>
      </c>
      <c r="BG24" s="409">
        <f t="shared" si="24"/>
        <v>2.6303892276745507E-2</v>
      </c>
      <c r="BH24" s="428"/>
      <c r="BI24" s="361"/>
      <c r="BJ24" s="1203"/>
      <c r="BK24" s="1204"/>
      <c r="BL24" s="361"/>
      <c r="BO24" s="1189"/>
      <c r="BP24" s="1189"/>
      <c r="BQ24" s="1206"/>
      <c r="BR24" s="1189"/>
      <c r="BS24" s="1189"/>
      <c r="BT24" s="1189"/>
      <c r="BU24" s="1189"/>
      <c r="BV24" s="1189"/>
      <c r="BW24" s="1189"/>
      <c r="BX24" s="1189"/>
      <c r="BY24" s="1189"/>
      <c r="BZ24" s="1189"/>
      <c r="CA24" s="1189"/>
      <c r="CB24" s="1189"/>
      <c r="CC24" s="1189"/>
      <c r="CD24" s="616"/>
    </row>
    <row r="25" spans="19:82" ht="18">
      <c r="S25" s="1205" t="s">
        <v>815</v>
      </c>
      <c r="T25" s="1140"/>
      <c r="U25" s="1197">
        <v>265</v>
      </c>
      <c r="W25" s="333" t="s">
        <v>816</v>
      </c>
      <c r="X25" s="1141"/>
      <c r="Y25" s="1197">
        <v>265</v>
      </c>
      <c r="Z25" s="1198"/>
      <c r="AA25" s="409">
        <f t="shared" ref="AA25:AP25" si="25">AA9/AA$15</f>
        <v>2.2650548423638173E-2</v>
      </c>
      <c r="AB25" s="409">
        <f t="shared" si="25"/>
        <v>2.2172903747891978E-2</v>
      </c>
      <c r="AC25" s="409">
        <f t="shared" si="25"/>
        <v>2.2051701060208737E-2</v>
      </c>
      <c r="AD25" s="409">
        <f t="shared" si="25"/>
        <v>2.2083610924990674E-2</v>
      </c>
      <c r="AE25" s="409">
        <f t="shared" si="25"/>
        <v>2.1853019723520953E-2</v>
      </c>
      <c r="AF25" s="409">
        <f t="shared" si="25"/>
        <v>2.1722388382203448E-2</v>
      </c>
      <c r="AG25" s="409">
        <f t="shared" si="25"/>
        <v>2.2133787917015885E-2</v>
      </c>
      <c r="AH25" s="409">
        <f t="shared" si="25"/>
        <v>2.2759178993317766E-2</v>
      </c>
      <c r="AI25" s="409">
        <f t="shared" si="25"/>
        <v>2.2623689743762648E-2</v>
      </c>
      <c r="AJ25" s="409">
        <f t="shared" si="25"/>
        <v>1.8165469740150632E-2</v>
      </c>
      <c r="AK25" s="409">
        <f t="shared" si="25"/>
        <v>1.9537528075216831E-2</v>
      </c>
      <c r="AL25" s="409">
        <f t="shared" si="25"/>
        <v>1.7530675081215061E-2</v>
      </c>
      <c r="AM25" s="409">
        <f t="shared" si="25"/>
        <v>1.673724535878424E-2</v>
      </c>
      <c r="AN25" s="409">
        <f t="shared" si="25"/>
        <v>1.6756060676427161E-2</v>
      </c>
      <c r="AO25" s="409">
        <f t="shared" si="25"/>
        <v>1.6739708926679777E-2</v>
      </c>
      <c r="AP25" s="409">
        <f t="shared" si="25"/>
        <v>1.6438561380612803E-2</v>
      </c>
      <c r="AQ25" s="409">
        <f t="shared" ref="AQ25:BA25" si="26">AQ9/AQ$15</f>
        <v>1.6689670883018093E-2</v>
      </c>
      <c r="AR25" s="409">
        <f t="shared" si="26"/>
        <v>1.6012640192744135E-2</v>
      </c>
      <c r="AS25" s="409">
        <f t="shared" si="26"/>
        <v>1.6240505323342598E-2</v>
      </c>
      <c r="AT25" s="409">
        <f t="shared" si="26"/>
        <v>1.6726140919812151E-2</v>
      </c>
      <c r="AU25" s="409">
        <f t="shared" si="26"/>
        <v>1.5793199214633995E-2</v>
      </c>
      <c r="AV25" s="409">
        <f t="shared" si="26"/>
        <v>1.4930525190966104E-2</v>
      </c>
      <c r="AW25" s="409">
        <f t="shared" si="26"/>
        <v>1.4251949005813095E-2</v>
      </c>
      <c r="AX25" s="409">
        <f t="shared" si="26"/>
        <v>1.413800854139536E-2</v>
      </c>
      <c r="AY25" s="409">
        <f t="shared" si="26"/>
        <v>1.4327672001969912E-2</v>
      </c>
      <c r="AZ25" s="409">
        <f t="shared" si="26"/>
        <v>1.4531433669872347E-2</v>
      </c>
      <c r="BA25" s="409">
        <f t="shared" si="26"/>
        <v>1.438060233131481E-2</v>
      </c>
      <c r="BB25" s="409">
        <f t="shared" si="15"/>
        <v>1.4728928145412483E-2</v>
      </c>
      <c r="BC25" s="409">
        <f t="shared" si="15"/>
        <v>1.4886530985271932E-2</v>
      </c>
      <c r="BD25" s="409">
        <f t="shared" si="15"/>
        <v>1.4949292187358101E-2</v>
      </c>
      <c r="BE25" s="409">
        <f t="shared" si="15"/>
        <v>1.5487766878987983E-2</v>
      </c>
      <c r="BF25" s="409">
        <f t="shared" ref="BF25:BG25" si="27">BF9/BF$15</f>
        <v>1.5112889910159456E-2</v>
      </c>
      <c r="BG25" s="409">
        <f t="shared" si="27"/>
        <v>1.5194091722223944E-2</v>
      </c>
      <c r="BH25" s="428"/>
      <c r="BI25" s="361"/>
      <c r="BJ25" s="1203"/>
      <c r="BK25" s="1204"/>
      <c r="BL25" s="361"/>
      <c r="BO25" s="688"/>
      <c r="BP25" s="1207"/>
      <c r="BQ25" s="1188"/>
      <c r="BR25" s="1208"/>
      <c r="BS25" s="1208"/>
      <c r="BT25" s="1208"/>
      <c r="BU25" s="1208"/>
      <c r="BV25" s="1208"/>
      <c r="BW25" s="1208"/>
      <c r="BX25" s="1208"/>
      <c r="BY25" s="1208"/>
      <c r="BZ25" s="1208"/>
      <c r="CA25" s="1208"/>
      <c r="CB25" s="1208"/>
      <c r="CC25" s="1208"/>
    </row>
    <row r="26" spans="19:82" ht="15.6">
      <c r="S26" s="1209" t="s">
        <v>28</v>
      </c>
      <c r="T26" s="1160"/>
      <c r="U26" s="1197"/>
      <c r="W26" s="1209" t="s">
        <v>172</v>
      </c>
      <c r="X26" s="1141"/>
      <c r="Y26" s="1197"/>
      <c r="Z26" s="1198"/>
      <c r="AA26" s="409">
        <f>AA10/AA$15</f>
        <v>2.616976163315787E-2</v>
      </c>
      <c r="AB26" s="409">
        <f t="shared" ref="AB26:BA26" si="28">AB10/AB$15</f>
        <v>2.8617689359277266E-2</v>
      </c>
      <c r="AC26" s="409">
        <f t="shared" si="28"/>
        <v>2.9888194035804807E-2</v>
      </c>
      <c r="AD26" s="409">
        <f t="shared" si="28"/>
        <v>3.2712287456111558E-2</v>
      </c>
      <c r="AE26" s="409">
        <f t="shared" si="28"/>
        <v>3.4309246064945023E-2</v>
      </c>
      <c r="AF26" s="409">
        <f t="shared" si="28"/>
        <v>4.038067266976119E-2</v>
      </c>
      <c r="AG26" s="409">
        <f t="shared" si="28"/>
        <v>4.0515228017388688E-2</v>
      </c>
      <c r="AH26" s="409">
        <f t="shared" si="28"/>
        <v>4.0025082527761803E-2</v>
      </c>
      <c r="AI26" s="409">
        <f t="shared" si="28"/>
        <v>3.7685271069546875E-2</v>
      </c>
      <c r="AJ26" s="409">
        <f t="shared" si="28"/>
        <v>3.204183484279631E-2</v>
      </c>
      <c r="AK26" s="409">
        <f t="shared" si="28"/>
        <v>2.8187101204204125E-2</v>
      </c>
      <c r="AL26" s="409">
        <f t="shared" si="28"/>
        <v>2.437363390455579E-2</v>
      </c>
      <c r="AM26" s="409">
        <f t="shared" si="28"/>
        <v>2.1467716498010738E-2</v>
      </c>
      <c r="AN26" s="409">
        <f t="shared" si="28"/>
        <v>2.1033463571439971E-2</v>
      </c>
      <c r="AO26" s="409">
        <f t="shared" si="28"/>
        <v>1.9187748756597241E-2</v>
      </c>
      <c r="AP26" s="409">
        <f t="shared" si="28"/>
        <v>1.9431812305140093E-2</v>
      </c>
      <c r="AQ26" s="409">
        <f t="shared" si="28"/>
        <v>2.1314089392889118E-2</v>
      </c>
      <c r="AR26" s="409">
        <f t="shared" si="28"/>
        <v>2.1252002668737845E-2</v>
      </c>
      <c r="AS26" s="409">
        <f t="shared" si="28"/>
        <v>2.2174685773580949E-2</v>
      </c>
      <c r="AT26" s="409">
        <f t="shared" si="28"/>
        <v>2.1886768029202523E-2</v>
      </c>
      <c r="AU26" s="409">
        <f t="shared" si="28"/>
        <v>2.3037367084775814E-2</v>
      </c>
      <c r="AV26" s="409">
        <f t="shared" si="28"/>
        <v>2.3817202389690401E-2</v>
      </c>
      <c r="AW26" s="409">
        <f t="shared" si="28"/>
        <v>2.488892280525308E-2</v>
      </c>
      <c r="AX26" s="409">
        <f t="shared" si="28"/>
        <v>2.6412626879656325E-2</v>
      </c>
      <c r="AY26" s="409">
        <f t="shared" si="28"/>
        <v>2.9636278724799518E-2</v>
      </c>
      <c r="AZ26" s="409">
        <f t="shared" si="28"/>
        <v>3.2615620534538953E-2</v>
      </c>
      <c r="BA26" s="409">
        <f t="shared" si="28"/>
        <v>3.5004991522423833E-2</v>
      </c>
      <c r="BB26" s="409">
        <f t="shared" si="15"/>
        <v>3.6424868130832844E-2</v>
      </c>
      <c r="BC26" s="409">
        <f t="shared" si="15"/>
        <v>3.8713022103896419E-2</v>
      </c>
      <c r="BD26" s="409">
        <f t="shared" si="15"/>
        <v>4.1519298008982193E-2</v>
      </c>
      <c r="BE26" s="409">
        <f t="shared" si="15"/>
        <v>4.5430090997437549E-2</v>
      </c>
      <c r="BF26" s="409">
        <f t="shared" ref="BF26:BG26" si="29">BF10/BF$15</f>
        <v>4.4990468424553676E-2</v>
      </c>
      <c r="BG26" s="409">
        <f t="shared" si="29"/>
        <v>4.5494746332836303E-2</v>
      </c>
      <c r="BH26" s="428"/>
      <c r="BI26" s="361"/>
      <c r="BJ26" s="1203"/>
      <c r="BK26" s="1204"/>
      <c r="BL26" s="361"/>
      <c r="BO26" s="688"/>
      <c r="BP26" s="1207"/>
      <c r="BQ26" s="1188"/>
      <c r="BR26" s="1208"/>
      <c r="BS26" s="1208"/>
      <c r="BT26" s="1208"/>
      <c r="BU26" s="1208"/>
      <c r="BV26" s="1208"/>
      <c r="BW26" s="1208"/>
      <c r="BX26" s="1208"/>
      <c r="BY26" s="1208"/>
      <c r="BZ26" s="1208"/>
      <c r="CA26" s="1208"/>
      <c r="CB26" s="1208"/>
      <c r="CC26" s="1208"/>
    </row>
    <row r="27" spans="19:82" ht="27.6">
      <c r="S27" s="1210"/>
      <c r="T27" s="1163" t="s">
        <v>817</v>
      </c>
      <c r="U27" s="1164" t="s">
        <v>1048</v>
      </c>
      <c r="W27" s="1211"/>
      <c r="X27" s="1165" t="s">
        <v>173</v>
      </c>
      <c r="Y27" s="1164" t="s">
        <v>1050</v>
      </c>
      <c r="Z27" s="1198"/>
      <c r="AA27" s="409">
        <f t="shared" ref="AA27:BA27" si="30">AA11/AA$15</f>
        <v>1.0518263833306929E-2</v>
      </c>
      <c r="AB27" s="409">
        <f t="shared" si="30"/>
        <v>1.1331176390451503E-2</v>
      </c>
      <c r="AC27" s="409">
        <f t="shared" si="30"/>
        <v>1.1511324188419466E-2</v>
      </c>
      <c r="AD27" s="409">
        <f t="shared" si="30"/>
        <v>1.1876519122092231E-2</v>
      </c>
      <c r="AE27" s="409">
        <f t="shared" si="30"/>
        <v>1.3241604919984015E-2</v>
      </c>
      <c r="AF27" s="409">
        <f t="shared" si="30"/>
        <v>1.5668392951304674E-2</v>
      </c>
      <c r="AG27" s="409">
        <f t="shared" si="30"/>
        <v>1.5209998184606265E-2</v>
      </c>
      <c r="AH27" s="409">
        <f t="shared" si="30"/>
        <v>1.5254037180261262E-2</v>
      </c>
      <c r="AI27" s="409">
        <f t="shared" si="30"/>
        <v>1.5395632583383969E-2</v>
      </c>
      <c r="AJ27" s="409">
        <f t="shared" si="30"/>
        <v>1.5527484134647634E-2</v>
      </c>
      <c r="AK27" s="409">
        <f t="shared" si="30"/>
        <v>1.442392371846684E-2</v>
      </c>
      <c r="AL27" s="409">
        <f t="shared" si="30"/>
        <v>1.259004318251314E-2</v>
      </c>
      <c r="AM27" s="409">
        <f t="shared" si="30"/>
        <v>1.0455174934253002E-2</v>
      </c>
      <c r="AN27" s="409">
        <f t="shared" si="30"/>
        <v>1.0486420030264157E-2</v>
      </c>
      <c r="AO27" s="409">
        <f t="shared" si="30"/>
        <v>8.3286820501286239E-3</v>
      </c>
      <c r="AP27" s="409">
        <f t="shared" si="30"/>
        <v>8.5778718666440785E-3</v>
      </c>
      <c r="AQ27" s="409">
        <f t="shared" si="30"/>
        <v>9.9944983042639379E-3</v>
      </c>
      <c r="AR27" s="409">
        <f t="shared" si="30"/>
        <v>1.1214630104090639E-2</v>
      </c>
      <c r="AS27" s="409">
        <f t="shared" si="30"/>
        <v>1.3648019160030401E-2</v>
      </c>
      <c r="AT27" s="409">
        <f t="shared" si="30"/>
        <v>1.5741948982948176E-2</v>
      </c>
      <c r="AU27" s="409">
        <f t="shared" si="30"/>
        <v>1.6861204644630395E-2</v>
      </c>
      <c r="AV27" s="409">
        <f t="shared" si="30"/>
        <v>1.8199552789291525E-2</v>
      </c>
      <c r="AW27" s="409">
        <f t="shared" si="30"/>
        <v>1.9869619201654459E-2</v>
      </c>
      <c r="AX27" s="409">
        <f t="shared" si="30"/>
        <v>2.1556037177904677E-2</v>
      </c>
      <c r="AY27" s="409">
        <f t="shared" si="30"/>
        <v>2.4926069515200475E-2</v>
      </c>
      <c r="AZ27" s="409">
        <f t="shared" si="30"/>
        <v>2.813831155762124E-2</v>
      </c>
      <c r="BA27" s="409">
        <f t="shared" si="30"/>
        <v>3.0344344065734986E-2</v>
      </c>
      <c r="BB27" s="409">
        <f t="shared" si="15"/>
        <v>3.1822703014997629E-2</v>
      </c>
      <c r="BC27" s="409">
        <f t="shared" si="15"/>
        <v>3.408497383140803E-2</v>
      </c>
      <c r="BD27" s="409">
        <f t="shared" si="15"/>
        <v>3.6864112724971483E-2</v>
      </c>
      <c r="BE27" s="409">
        <f t="shared" si="15"/>
        <v>4.03938183433993E-2</v>
      </c>
      <c r="BF27" s="409">
        <f t="shared" ref="BF27:BG27" si="31">BF11/BF$15</f>
        <v>4.0287434731503986E-2</v>
      </c>
      <c r="BG27" s="409">
        <f t="shared" si="31"/>
        <v>4.0632586647967761E-2</v>
      </c>
      <c r="BH27" s="428"/>
      <c r="BI27" s="361"/>
      <c r="BJ27" s="1203"/>
      <c r="BK27" s="1204"/>
      <c r="BL27" s="361"/>
      <c r="BO27" s="688"/>
      <c r="BP27" s="1207"/>
      <c r="BQ27" s="1208"/>
      <c r="BR27" s="1208"/>
      <c r="BS27" s="1208"/>
      <c r="BT27" s="1208"/>
      <c r="BU27" s="1208"/>
      <c r="BV27" s="1208"/>
      <c r="BW27" s="1208"/>
      <c r="BX27" s="1208"/>
      <c r="BY27" s="1208"/>
      <c r="BZ27" s="1208"/>
      <c r="CA27" s="1208"/>
      <c r="CB27" s="1208"/>
      <c r="CC27" s="1208"/>
    </row>
    <row r="28" spans="19:82" ht="27.6">
      <c r="S28" s="1210"/>
      <c r="T28" s="1163" t="s">
        <v>818</v>
      </c>
      <c r="U28" s="1164" t="s">
        <v>1049</v>
      </c>
      <c r="W28" s="1211"/>
      <c r="X28" s="1165" t="s">
        <v>174</v>
      </c>
      <c r="Y28" s="1164" t="s">
        <v>1051</v>
      </c>
      <c r="Z28" s="1198"/>
      <c r="AA28" s="409">
        <f t="shared" ref="AA28:BA28" si="32">AA12/AA$15</f>
        <v>4.8337841996431664E-3</v>
      </c>
      <c r="AB28" s="409">
        <f t="shared" si="32"/>
        <v>5.4547155324428153E-3</v>
      </c>
      <c r="AC28" s="409">
        <f t="shared" si="32"/>
        <v>5.4696452236362462E-3</v>
      </c>
      <c r="AD28" s="409">
        <f t="shared" si="32"/>
        <v>7.8211898808290652E-3</v>
      </c>
      <c r="AE28" s="409">
        <f t="shared" si="32"/>
        <v>9.1513223222245491E-3</v>
      </c>
      <c r="AF28" s="409">
        <f t="shared" si="32"/>
        <v>1.1779526197842581E-2</v>
      </c>
      <c r="AG28" s="409">
        <f t="shared" si="32"/>
        <v>1.2040209975297825E-2</v>
      </c>
      <c r="AH28" s="409">
        <f t="shared" si="32"/>
        <v>1.3212538672492039E-2</v>
      </c>
      <c r="AI28" s="409">
        <f t="shared" si="32"/>
        <v>1.1295116461989637E-2</v>
      </c>
      <c r="AJ28" s="409">
        <f t="shared" si="32"/>
        <v>8.6994679938504332E-3</v>
      </c>
      <c r="AK28" s="409">
        <f t="shared" si="32"/>
        <v>7.6209521228888947E-3</v>
      </c>
      <c r="AL28" s="409">
        <f t="shared" si="32"/>
        <v>6.4519299191634809E-3</v>
      </c>
      <c r="AM28" s="409">
        <f t="shared" si="32"/>
        <v>5.9753262738664248E-3</v>
      </c>
      <c r="AN28" s="409">
        <f t="shared" si="32"/>
        <v>5.7600711297547836E-3</v>
      </c>
      <c r="AO28" s="409">
        <f t="shared" si="32"/>
        <v>6.0609034968626746E-3</v>
      </c>
      <c r="AP28" s="409">
        <f t="shared" si="32"/>
        <v>5.6482662858244534E-3</v>
      </c>
      <c r="AQ28" s="409">
        <f t="shared" si="32"/>
        <v>6.0144001729728518E-3</v>
      </c>
      <c r="AR28" s="409">
        <f t="shared" si="32"/>
        <v>5.1490699058854223E-3</v>
      </c>
      <c r="AS28" s="409">
        <f t="shared" si="32"/>
        <v>3.9335140459938666E-3</v>
      </c>
      <c r="AT28" s="409">
        <f t="shared" si="32"/>
        <v>2.9352302926774787E-3</v>
      </c>
      <c r="AU28" s="409">
        <f t="shared" si="32"/>
        <v>2.9500116923815061E-3</v>
      </c>
      <c r="AV28" s="409">
        <f t="shared" si="32"/>
        <v>2.513101820158689E-3</v>
      </c>
      <c r="AW28" s="409">
        <f t="shared" si="32"/>
        <v>2.238227553122407E-3</v>
      </c>
      <c r="AX28" s="409">
        <f t="shared" si="32"/>
        <v>2.120792188958364E-3</v>
      </c>
      <c r="AY28" s="409">
        <f t="shared" si="32"/>
        <v>2.2578010191531936E-3</v>
      </c>
      <c r="AZ28" s="409">
        <f t="shared" si="32"/>
        <v>2.2865367201207842E-3</v>
      </c>
      <c r="BA28" s="409">
        <f t="shared" si="32"/>
        <v>2.363760861390641E-3</v>
      </c>
      <c r="BB28" s="409">
        <f t="shared" si="15"/>
        <v>2.4802672053763366E-3</v>
      </c>
      <c r="BC28" s="409">
        <f t="shared" si="15"/>
        <v>2.5764960033048661E-3</v>
      </c>
      <c r="BD28" s="409">
        <f t="shared" si="15"/>
        <v>2.6167026259657313E-3</v>
      </c>
      <c r="BE28" s="409">
        <f t="shared" si="15"/>
        <v>2.8136668077368815E-3</v>
      </c>
      <c r="BF28" s="409">
        <f t="shared" ref="BF28:BG28" si="33">BF12/BF$15</f>
        <v>2.4954808652237243E-3</v>
      </c>
      <c r="BG28" s="409">
        <f t="shared" si="33"/>
        <v>2.6848394627009315E-3</v>
      </c>
      <c r="BH28" s="428"/>
      <c r="BI28" s="361"/>
      <c r="BJ28" s="1203"/>
      <c r="BK28" s="1204"/>
      <c r="BL28" s="361"/>
      <c r="BO28" s="688"/>
      <c r="BP28" s="1207"/>
      <c r="BQ28" s="1208"/>
      <c r="BR28" s="1208"/>
      <c r="BS28" s="1208"/>
      <c r="BT28" s="1208"/>
      <c r="BU28" s="1208"/>
      <c r="BV28" s="1208"/>
      <c r="BW28" s="1208"/>
      <c r="BX28" s="1208"/>
      <c r="BY28" s="1208"/>
      <c r="BZ28" s="1208"/>
      <c r="CA28" s="1208"/>
      <c r="CB28" s="1208"/>
      <c r="CC28" s="1208"/>
    </row>
    <row r="29" spans="19:82" ht="18.75" customHeight="1">
      <c r="S29" s="1210"/>
      <c r="T29" s="1166" t="s">
        <v>819</v>
      </c>
      <c r="U29" s="1197">
        <v>23500</v>
      </c>
      <c r="W29" s="1211"/>
      <c r="X29" s="1165" t="s">
        <v>820</v>
      </c>
      <c r="Y29" s="1197">
        <v>23500</v>
      </c>
      <c r="Z29" s="1198"/>
      <c r="AA29" s="409">
        <f t="shared" ref="AA29:BA29" si="34">AA13/AA$15</f>
        <v>1.0795774995405611E-2</v>
      </c>
      <c r="AB29" s="409">
        <f t="shared" si="34"/>
        <v>1.1810097352106136E-2</v>
      </c>
      <c r="AC29" s="409">
        <f t="shared" si="34"/>
        <v>1.2885716655069039E-2</v>
      </c>
      <c r="AD29" s="409">
        <f t="shared" si="34"/>
        <v>1.2985795538425025E-2</v>
      </c>
      <c r="AE29" s="409">
        <f t="shared" si="34"/>
        <v>1.1868185427125734E-2</v>
      </c>
      <c r="AF29" s="409">
        <f t="shared" si="34"/>
        <v>1.28074131979327E-2</v>
      </c>
      <c r="AG29" s="409">
        <f t="shared" si="34"/>
        <v>1.3146624267860811E-2</v>
      </c>
      <c r="AH29" s="409">
        <f t="shared" si="34"/>
        <v>1.1450944309339028E-2</v>
      </c>
      <c r="AI29" s="409">
        <f t="shared" si="34"/>
        <v>1.087065405363982E-2</v>
      </c>
      <c r="AJ29" s="409">
        <f t="shared" si="34"/>
        <v>7.6118497351708335E-3</v>
      </c>
      <c r="AK29" s="409">
        <f t="shared" si="34"/>
        <v>5.9545387536725598E-3</v>
      </c>
      <c r="AL29" s="409">
        <f t="shared" si="34"/>
        <v>5.1353993620978063E-3</v>
      </c>
      <c r="AM29" s="409">
        <f t="shared" si="34"/>
        <v>4.7955848648809606E-3</v>
      </c>
      <c r="AN29" s="409">
        <f t="shared" si="34"/>
        <v>4.5138965651576029E-3</v>
      </c>
      <c r="AO29" s="409">
        <f t="shared" si="34"/>
        <v>4.4793510387560551E-3</v>
      </c>
      <c r="AP29" s="409">
        <f t="shared" si="34"/>
        <v>4.2192321140215204E-3</v>
      </c>
      <c r="AQ29" s="409">
        <f t="shared" si="34"/>
        <v>4.3537464166829715E-3</v>
      </c>
      <c r="AR29" s="409">
        <f t="shared" si="34"/>
        <v>3.8398833861858651E-3</v>
      </c>
      <c r="AS29" s="409">
        <f t="shared" si="34"/>
        <v>3.5602926712535957E-3</v>
      </c>
      <c r="AT29" s="409">
        <f t="shared" si="34"/>
        <v>2.2087543819923087E-3</v>
      </c>
      <c r="AU29" s="409">
        <f t="shared" si="34"/>
        <v>2.133431161261841E-3</v>
      </c>
      <c r="AV29" s="409">
        <f t="shared" si="34"/>
        <v>1.8711347133506292E-3</v>
      </c>
      <c r="AW29" s="409">
        <f t="shared" si="34"/>
        <v>1.7789390975432556E-3</v>
      </c>
      <c r="AX29" s="409">
        <f t="shared" si="34"/>
        <v>1.6669104650420224E-3</v>
      </c>
      <c r="AY29" s="409">
        <f t="shared" si="34"/>
        <v>1.6851216147992076E-3</v>
      </c>
      <c r="AZ29" s="409">
        <f t="shared" si="34"/>
        <v>1.793255204049301E-3</v>
      </c>
      <c r="BA29" s="409">
        <f t="shared" si="34"/>
        <v>1.8499824089088113E-3</v>
      </c>
      <c r="BB29" s="409">
        <f t="shared" si="15"/>
        <v>1.805755842729076E-3</v>
      </c>
      <c r="BC29" s="409">
        <f t="shared" si="15"/>
        <v>1.8292934923775268E-3</v>
      </c>
      <c r="BD29" s="409">
        <f t="shared" si="15"/>
        <v>1.825561362097896E-3</v>
      </c>
      <c r="BE29" s="409">
        <f t="shared" si="15"/>
        <v>1.9662988724941277E-3</v>
      </c>
      <c r="BF29" s="409">
        <f t="shared" ref="BF29:BG29" si="35">BF13/BF$15</f>
        <v>1.9227461415818148E-3</v>
      </c>
      <c r="BG29" s="409">
        <f t="shared" si="35"/>
        <v>1.8811375959317828E-3</v>
      </c>
      <c r="BH29" s="428"/>
      <c r="BI29" s="361"/>
      <c r="BJ29" s="1203"/>
      <c r="BK29" s="1212"/>
      <c r="BL29" s="361"/>
      <c r="BO29" s="344"/>
      <c r="BP29" s="1213"/>
      <c r="BQ29" s="1188"/>
      <c r="BR29" s="1214"/>
      <c r="BS29" s="1214"/>
      <c r="BT29" s="1214"/>
      <c r="BU29" s="1214"/>
      <c r="BV29" s="1214"/>
      <c r="BW29" s="1208"/>
      <c r="BX29" s="1208"/>
      <c r="BY29" s="1208"/>
      <c r="BZ29" s="1208"/>
      <c r="CA29" s="1208"/>
      <c r="CB29" s="1208"/>
      <c r="CC29" s="1208"/>
    </row>
    <row r="30" spans="19:82" ht="18.75" customHeight="1" thickBot="1">
      <c r="S30" s="1215"/>
      <c r="T30" s="1168" t="s">
        <v>821</v>
      </c>
      <c r="U30" s="1197">
        <v>16100</v>
      </c>
      <c r="W30" s="632"/>
      <c r="X30" s="1170" t="s">
        <v>822</v>
      </c>
      <c r="Y30" s="1197">
        <v>16100</v>
      </c>
      <c r="Z30" s="1216"/>
      <c r="AA30" s="1217">
        <f>AA14/AA$15</f>
        <v>2.1938604802166579E-5</v>
      </c>
      <c r="AB30" s="1217">
        <f t="shared" ref="AB30:BA30" si="36">AB14/AB$15</f>
        <v>2.1700084276811599E-5</v>
      </c>
      <c r="AC30" s="1217">
        <f t="shared" si="36"/>
        <v>2.1507968680061798E-5</v>
      </c>
      <c r="AD30" s="1217">
        <f t="shared" si="36"/>
        <v>2.8782914765235016E-5</v>
      </c>
      <c r="AE30" s="1217">
        <f t="shared" si="36"/>
        <v>4.8133395610720664E-5</v>
      </c>
      <c r="AF30" s="1218">
        <f t="shared" si="36"/>
        <v>1.253403226812345E-4</v>
      </c>
      <c r="AG30" s="1218">
        <f t="shared" si="36"/>
        <v>1.1839558962378555E-4</v>
      </c>
      <c r="AH30" s="1218">
        <f t="shared" si="36"/>
        <v>1.0756236566946975E-4</v>
      </c>
      <c r="AI30" s="1218">
        <f t="shared" si="36"/>
        <v>1.2386797053345116E-4</v>
      </c>
      <c r="AJ30" s="1218">
        <f t="shared" si="36"/>
        <v>2.0303297912740542E-4</v>
      </c>
      <c r="AK30" s="1218">
        <f t="shared" si="36"/>
        <v>1.8768660917582966E-4</v>
      </c>
      <c r="AL30" s="1218">
        <f t="shared" si="36"/>
        <v>1.96261440781365E-4</v>
      </c>
      <c r="AM30" s="1218">
        <f t="shared" si="36"/>
        <v>2.4163042501035086E-4</v>
      </c>
      <c r="AN30" s="1218">
        <f t="shared" si="36"/>
        <v>2.7307584626342697E-4</v>
      </c>
      <c r="AO30" s="1218">
        <f t="shared" si="36"/>
        <v>3.1881217084988645E-4</v>
      </c>
      <c r="AP30" s="1219">
        <f t="shared" si="36"/>
        <v>9.8644203865004294E-4</v>
      </c>
      <c r="AQ30" s="1219">
        <f t="shared" si="36"/>
        <v>9.5144449896935744E-4</v>
      </c>
      <c r="AR30" s="1219">
        <f t="shared" si="36"/>
        <v>1.0484192725759183E-3</v>
      </c>
      <c r="AS30" s="1219">
        <f t="shared" si="36"/>
        <v>1.0328598963030853E-3</v>
      </c>
      <c r="AT30" s="1219">
        <f t="shared" si="36"/>
        <v>1.0008343715845584E-3</v>
      </c>
      <c r="AU30" s="1219">
        <f t="shared" si="36"/>
        <v>1.0927195865020726E-3</v>
      </c>
      <c r="AV30" s="1219">
        <f t="shared" si="36"/>
        <v>1.2334130668895584E-3</v>
      </c>
      <c r="AW30" s="1219">
        <f t="shared" si="36"/>
        <v>1.0021369529329576E-3</v>
      </c>
      <c r="AX30" s="1219">
        <f t="shared" si="36"/>
        <v>1.0688870477512605E-3</v>
      </c>
      <c r="AY30" s="1218">
        <f t="shared" si="36"/>
        <v>7.6728657564664618E-4</v>
      </c>
      <c r="AZ30" s="1218">
        <f>AZ14/AZ$15</f>
        <v>3.9751705274762599E-4</v>
      </c>
      <c r="BA30" s="1218">
        <f t="shared" si="36"/>
        <v>4.4690418638939505E-4</v>
      </c>
      <c r="BB30" s="1218">
        <f t="shared" si="15"/>
        <v>3.1614206772981166E-4</v>
      </c>
      <c r="BC30" s="1218">
        <f t="shared" si="15"/>
        <v>2.2225877680599621E-4</v>
      </c>
      <c r="BD30" s="1218">
        <f t="shared" si="15"/>
        <v>2.129212959470797E-4</v>
      </c>
      <c r="BE30" s="1218">
        <f t="shared" si="15"/>
        <v>2.5630697380723606E-4</v>
      </c>
      <c r="BF30" s="1218">
        <f t="shared" ref="BF30:BG30" si="37">BF14/BF$15</f>
        <v>2.8480668624415153E-4</v>
      </c>
      <c r="BG30" s="1218">
        <f t="shared" si="37"/>
        <v>2.9618262623583161E-4</v>
      </c>
      <c r="BH30" s="1220"/>
      <c r="BI30" s="361"/>
      <c r="BL30" s="361"/>
      <c r="BO30" s="344"/>
      <c r="BP30" s="1213"/>
      <c r="BQ30" s="1188"/>
      <c r="BR30" s="1214"/>
      <c r="BS30" s="1214"/>
      <c r="BT30" s="1214"/>
      <c r="BU30" s="1214"/>
      <c r="BV30" s="1214"/>
      <c r="BW30" s="1208"/>
      <c r="BX30" s="1208"/>
      <c r="BY30" s="1208"/>
      <c r="BZ30" s="1208"/>
      <c r="CA30" s="1208"/>
      <c r="CB30" s="1208"/>
      <c r="CC30" s="1208"/>
    </row>
    <row r="31" spans="19:82" ht="23.25" customHeight="1" thickTop="1">
      <c r="S31" s="1221" t="s">
        <v>29</v>
      </c>
      <c r="T31" s="1222"/>
      <c r="U31" s="1223"/>
      <c r="W31" s="1224" t="s">
        <v>175</v>
      </c>
      <c r="X31" s="1225"/>
      <c r="Y31" s="1223"/>
      <c r="Z31" s="1226"/>
      <c r="AA31" s="1227">
        <f>AA15/AA$15</f>
        <v>1</v>
      </c>
      <c r="AB31" s="1227">
        <f t="shared" ref="AB31:BA31" si="38">AB15/AB$15</f>
        <v>1</v>
      </c>
      <c r="AC31" s="1227">
        <f t="shared" si="38"/>
        <v>1</v>
      </c>
      <c r="AD31" s="1227">
        <f t="shared" si="38"/>
        <v>1</v>
      </c>
      <c r="AE31" s="1227">
        <f t="shared" si="38"/>
        <v>1</v>
      </c>
      <c r="AF31" s="1227">
        <f t="shared" si="38"/>
        <v>1</v>
      </c>
      <c r="AG31" s="1227">
        <f t="shared" si="38"/>
        <v>1</v>
      </c>
      <c r="AH31" s="1227">
        <f t="shared" si="38"/>
        <v>1</v>
      </c>
      <c r="AI31" s="1227">
        <f t="shared" si="38"/>
        <v>1</v>
      </c>
      <c r="AJ31" s="1227">
        <f t="shared" si="38"/>
        <v>1</v>
      </c>
      <c r="AK31" s="1227">
        <f t="shared" si="38"/>
        <v>1</v>
      </c>
      <c r="AL31" s="1227">
        <f t="shared" si="38"/>
        <v>1</v>
      </c>
      <c r="AM31" s="1227">
        <f t="shared" si="38"/>
        <v>1</v>
      </c>
      <c r="AN31" s="1227">
        <f t="shared" si="38"/>
        <v>1</v>
      </c>
      <c r="AO31" s="1227">
        <f t="shared" si="38"/>
        <v>1</v>
      </c>
      <c r="AP31" s="1227">
        <f t="shared" si="38"/>
        <v>1</v>
      </c>
      <c r="AQ31" s="1227">
        <f t="shared" si="38"/>
        <v>1</v>
      </c>
      <c r="AR31" s="1227">
        <f t="shared" si="38"/>
        <v>1</v>
      </c>
      <c r="AS31" s="1227">
        <f t="shared" si="38"/>
        <v>1</v>
      </c>
      <c r="AT31" s="1227">
        <f t="shared" si="38"/>
        <v>1</v>
      </c>
      <c r="AU31" s="1227">
        <f t="shared" si="38"/>
        <v>1</v>
      </c>
      <c r="AV31" s="1227">
        <f t="shared" si="38"/>
        <v>1</v>
      </c>
      <c r="AW31" s="1227">
        <f t="shared" si="38"/>
        <v>1</v>
      </c>
      <c r="AX31" s="1227">
        <f t="shared" si="38"/>
        <v>1</v>
      </c>
      <c r="AY31" s="1227">
        <f t="shared" si="38"/>
        <v>1</v>
      </c>
      <c r="AZ31" s="1227">
        <f>AZ15/AZ$15</f>
        <v>1</v>
      </c>
      <c r="BA31" s="1227">
        <f t="shared" si="38"/>
        <v>1</v>
      </c>
      <c r="BB31" s="1227">
        <f t="shared" si="15"/>
        <v>1</v>
      </c>
      <c r="BC31" s="1227">
        <f t="shared" si="15"/>
        <v>1</v>
      </c>
      <c r="BD31" s="1227">
        <f t="shared" si="15"/>
        <v>1</v>
      </c>
      <c r="BE31" s="1227">
        <f t="shared" si="15"/>
        <v>1</v>
      </c>
      <c r="BF31" s="1227">
        <f t="shared" ref="BF31:BG31" si="39">BF15/BF$15</f>
        <v>1</v>
      </c>
      <c r="BG31" s="1227">
        <f t="shared" si="39"/>
        <v>1</v>
      </c>
      <c r="BH31" s="428"/>
      <c r="BI31" s="1228"/>
      <c r="BJ31" s="1229"/>
      <c r="BK31" s="1230"/>
      <c r="BL31" s="361"/>
      <c r="BO31" s="344"/>
      <c r="BP31" s="1213"/>
      <c r="BQ31" s="1188"/>
      <c r="BR31" s="1214"/>
      <c r="BS31" s="1214"/>
      <c r="BT31" s="1214"/>
      <c r="BU31" s="1214"/>
      <c r="BV31" s="1214"/>
      <c r="BW31" s="1208"/>
      <c r="BX31" s="1208"/>
      <c r="BY31" s="1208"/>
      <c r="BZ31" s="1208"/>
      <c r="CA31" s="1208"/>
      <c r="CB31" s="1208"/>
      <c r="CC31" s="1208"/>
    </row>
    <row r="32" spans="19:82" ht="15.6">
      <c r="S32" s="1189"/>
      <c r="T32" s="1053"/>
      <c r="U32" s="1190"/>
      <c r="W32" s="1189"/>
      <c r="Y32" s="1190"/>
      <c r="Z32" s="1188"/>
      <c r="AA32" s="1191"/>
      <c r="AB32" s="1191"/>
      <c r="AC32" s="1191"/>
      <c r="AD32" s="1191"/>
      <c r="AE32" s="1191"/>
      <c r="AF32" s="1191"/>
      <c r="AG32" s="1191"/>
      <c r="AH32" s="1191"/>
      <c r="AI32" s="1191"/>
      <c r="AJ32" s="1191"/>
      <c r="AK32" s="1191"/>
      <c r="AL32" s="1191"/>
      <c r="AM32" s="1191"/>
      <c r="AN32" s="1191"/>
      <c r="AO32" s="1191"/>
      <c r="AP32" s="1191"/>
      <c r="BK32" s="1231"/>
    </row>
    <row r="33" spans="19:81" ht="21.75" customHeight="1">
      <c r="S33" s="32" t="s">
        <v>35</v>
      </c>
      <c r="T33" s="1053"/>
      <c r="W33" s="28" t="s">
        <v>649</v>
      </c>
      <c r="Y33" s="1139"/>
    </row>
    <row r="34" spans="19:81">
      <c r="S34" s="1192" t="s">
        <v>26</v>
      </c>
      <c r="T34" s="1193"/>
      <c r="U34" s="1194" t="s">
        <v>1</v>
      </c>
      <c r="W34" s="293" t="s">
        <v>176</v>
      </c>
      <c r="X34" s="1193"/>
      <c r="Y34" s="1194" t="s">
        <v>1</v>
      </c>
      <c r="Z34" s="324"/>
      <c r="AA34" s="135">
        <v>1990</v>
      </c>
      <c r="AB34" s="135">
        <f t="shared" ref="AB34:AP34" si="40">AA34+1</f>
        <v>1991</v>
      </c>
      <c r="AC34" s="135">
        <f t="shared" si="40"/>
        <v>1992</v>
      </c>
      <c r="AD34" s="135">
        <f t="shared" si="40"/>
        <v>1993</v>
      </c>
      <c r="AE34" s="135">
        <f t="shared" si="40"/>
        <v>1994</v>
      </c>
      <c r="AF34" s="135">
        <f t="shared" si="40"/>
        <v>1995</v>
      </c>
      <c r="AG34" s="135">
        <f t="shared" si="40"/>
        <v>1996</v>
      </c>
      <c r="AH34" s="135">
        <f t="shared" si="40"/>
        <v>1997</v>
      </c>
      <c r="AI34" s="135">
        <f t="shared" si="40"/>
        <v>1998</v>
      </c>
      <c r="AJ34" s="290">
        <f t="shared" si="40"/>
        <v>1999</v>
      </c>
      <c r="AK34" s="290">
        <f t="shared" si="40"/>
        <v>2000</v>
      </c>
      <c r="AL34" s="290">
        <f t="shared" si="40"/>
        <v>2001</v>
      </c>
      <c r="AM34" s="290">
        <f t="shared" si="40"/>
        <v>2002</v>
      </c>
      <c r="AN34" s="135">
        <f t="shared" si="40"/>
        <v>2003</v>
      </c>
      <c r="AO34" s="135">
        <f t="shared" si="40"/>
        <v>2004</v>
      </c>
      <c r="AP34" s="135">
        <f t="shared" si="40"/>
        <v>2005</v>
      </c>
      <c r="AQ34" s="135">
        <f t="shared" ref="AQ34:AZ34" si="41">AP34+1</f>
        <v>2006</v>
      </c>
      <c r="AR34" s="135">
        <f t="shared" si="41"/>
        <v>2007</v>
      </c>
      <c r="AS34" s="291">
        <f t="shared" si="41"/>
        <v>2008</v>
      </c>
      <c r="AT34" s="135">
        <f t="shared" si="41"/>
        <v>2009</v>
      </c>
      <c r="AU34" s="291">
        <f t="shared" si="41"/>
        <v>2010</v>
      </c>
      <c r="AV34" s="290">
        <f t="shared" si="41"/>
        <v>2011</v>
      </c>
      <c r="AW34" s="135">
        <f t="shared" si="41"/>
        <v>2012</v>
      </c>
      <c r="AX34" s="135">
        <f t="shared" si="41"/>
        <v>2013</v>
      </c>
      <c r="AY34" s="135">
        <f t="shared" si="41"/>
        <v>2014</v>
      </c>
      <c r="AZ34" s="135">
        <f t="shared" si="41"/>
        <v>2015</v>
      </c>
      <c r="BA34" s="135">
        <f t="shared" ref="BA34:BG34" si="42">AZ34+1</f>
        <v>2016</v>
      </c>
      <c r="BB34" s="135">
        <f t="shared" si="42"/>
        <v>2017</v>
      </c>
      <c r="BC34" s="135">
        <f t="shared" si="42"/>
        <v>2018</v>
      </c>
      <c r="BD34" s="135">
        <f t="shared" si="42"/>
        <v>2019</v>
      </c>
      <c r="BE34" s="135">
        <f t="shared" si="42"/>
        <v>2020</v>
      </c>
      <c r="BF34" s="135">
        <f t="shared" si="42"/>
        <v>2021</v>
      </c>
      <c r="BG34" s="135">
        <f t="shared" si="42"/>
        <v>2022</v>
      </c>
      <c r="BH34" s="325"/>
    </row>
    <row r="35" spans="19:81" ht="18">
      <c r="S35" s="1196" t="s">
        <v>808</v>
      </c>
      <c r="T35" s="1140"/>
      <c r="U35" s="1197">
        <v>1</v>
      </c>
      <c r="W35" s="356" t="s">
        <v>809</v>
      </c>
      <c r="X35" s="1141"/>
      <c r="Y35" s="1197">
        <v>1</v>
      </c>
      <c r="Z35" s="1232"/>
      <c r="AA35" s="1233"/>
      <c r="AB35" s="1234">
        <f t="shared" ref="AB35:BD35" si="43">AB5/AA5-1</f>
        <v>9.9049959996644343E-3</v>
      </c>
      <c r="AC35" s="1234">
        <f t="shared" si="43"/>
        <v>8.0931688930558909E-3</v>
      </c>
      <c r="AD35" s="1234">
        <f t="shared" si="43"/>
        <v>-6.100956738449681E-3</v>
      </c>
      <c r="AE35" s="1234">
        <f t="shared" si="43"/>
        <v>4.6755359839568467E-2</v>
      </c>
      <c r="AF35" s="1234">
        <f t="shared" si="43"/>
        <v>9.9379869928033493E-3</v>
      </c>
      <c r="AG35" s="1234">
        <f t="shared" si="43"/>
        <v>1.0085928884506767E-2</v>
      </c>
      <c r="AH35" s="1234">
        <f t="shared" si="43"/>
        <v>-5.9367536944322508E-3</v>
      </c>
      <c r="AI35" s="1234">
        <f t="shared" si="43"/>
        <v>-3.2207269500722169E-2</v>
      </c>
      <c r="AJ35" s="1234">
        <f t="shared" si="43"/>
        <v>3.0299893646885012E-2</v>
      </c>
      <c r="AK35" s="1234">
        <f t="shared" si="43"/>
        <v>1.8298038654102511E-2</v>
      </c>
      <c r="AL35" s="1234">
        <f t="shared" si="43"/>
        <v>-1.185498431648313E-2</v>
      </c>
      <c r="AM35" s="1234">
        <f t="shared" si="43"/>
        <v>2.3448348199136326E-2</v>
      </c>
      <c r="AN35" s="1234">
        <f t="shared" si="43"/>
        <v>6.5187896408565038E-3</v>
      </c>
      <c r="AO35" s="1234">
        <f t="shared" si="43"/>
        <v>-3.6296918611106177E-3</v>
      </c>
      <c r="AP35" s="1234">
        <f t="shared" si="43"/>
        <v>5.7268957267957443E-3</v>
      </c>
      <c r="AQ35" s="1234">
        <f t="shared" si="43"/>
        <v>-1.7889932872189207E-2</v>
      </c>
      <c r="AR35" s="1234">
        <f t="shared" si="43"/>
        <v>2.8003139077256822E-2</v>
      </c>
      <c r="AS35" s="1234">
        <f t="shared" si="43"/>
        <v>-5.4451166126343153E-2</v>
      </c>
      <c r="AT35" s="1234">
        <f t="shared" si="43"/>
        <v>-5.5895024979305319E-2</v>
      </c>
      <c r="AU35" s="1234">
        <f t="shared" si="43"/>
        <v>4.4041998351550093E-2</v>
      </c>
      <c r="AV35" s="1234">
        <f t="shared" si="43"/>
        <v>4.1019762549005634E-2</v>
      </c>
      <c r="AW35" s="1234">
        <f t="shared" si="43"/>
        <v>3.2431403856323815E-2</v>
      </c>
      <c r="AX35" s="1234">
        <f t="shared" si="43"/>
        <v>7.1514834997996601E-3</v>
      </c>
      <c r="AY35" s="1234">
        <f t="shared" si="43"/>
        <v>-3.9181125158562535E-2</v>
      </c>
      <c r="AZ35" s="1234">
        <f t="shared" si="43"/>
        <v>-3.2065353581449796E-2</v>
      </c>
      <c r="BA35" s="1234">
        <f t="shared" si="43"/>
        <v>-1.6366177759424061E-2</v>
      </c>
      <c r="BB35" s="1234">
        <f t="shared" si="43"/>
        <v>-1.3016343956249732E-2</v>
      </c>
      <c r="BC35" s="1234">
        <f t="shared" si="43"/>
        <v>-3.7888186257376777E-2</v>
      </c>
      <c r="BD35" s="1234">
        <f t="shared" si="43"/>
        <v>-3.2409404713638512E-2</v>
      </c>
      <c r="BE35" s="1234">
        <f>BE5/BD5-1</f>
        <v>-5.8805703374074314E-2</v>
      </c>
      <c r="BF35" s="1234">
        <f>BF5/BE5-1</f>
        <v>2.0481041045669501E-2</v>
      </c>
      <c r="BG35" s="1234">
        <f>BG5/BF5-1</f>
        <v>-2.5399738732534205E-2</v>
      </c>
      <c r="BH35" s="1235"/>
      <c r="BR35" s="1208"/>
      <c r="BS35" s="1208"/>
      <c r="BT35" s="1208"/>
      <c r="BU35" s="1208"/>
      <c r="BV35" s="1208"/>
      <c r="BW35" s="1208"/>
      <c r="BX35" s="1208"/>
      <c r="BY35" s="1208"/>
      <c r="BZ35" s="1208"/>
      <c r="CA35" s="1208"/>
      <c r="CB35" s="1208"/>
      <c r="CC35" s="1208"/>
    </row>
    <row r="36" spans="19:81" ht="16.2">
      <c r="S36" s="1199"/>
      <c r="T36" s="1148" t="s">
        <v>27</v>
      </c>
      <c r="U36" s="1197">
        <v>1</v>
      </c>
      <c r="W36" s="356"/>
      <c r="X36" s="1148" t="s">
        <v>810</v>
      </c>
      <c r="Y36" s="1197">
        <v>1</v>
      </c>
      <c r="Z36" s="1232"/>
      <c r="AA36" s="1233"/>
      <c r="AB36" s="1234">
        <f t="shared" ref="AB36:BG36" si="44">AB6/AA6-1</f>
        <v>9.600715925383696E-3</v>
      </c>
      <c r="AC36" s="1234">
        <f t="shared" si="44"/>
        <v>7.4325160561705683E-3</v>
      </c>
      <c r="AD36" s="1234">
        <f t="shared" si="44"/>
        <v>-4.4394709858455172E-3</v>
      </c>
      <c r="AE36" s="1234">
        <f t="shared" si="44"/>
        <v>4.6163002853697899E-2</v>
      </c>
      <c r="AF36" s="1234">
        <f t="shared" si="44"/>
        <v>9.9365264777175888E-3</v>
      </c>
      <c r="AG36" s="1234">
        <f t="shared" si="44"/>
        <v>9.9886515353548866E-3</v>
      </c>
      <c r="AH36" s="1234">
        <f t="shared" si="44"/>
        <v>-5.5939357091920883E-3</v>
      </c>
      <c r="AI36" s="1234">
        <f t="shared" si="44"/>
        <v>-2.9586855741691953E-2</v>
      </c>
      <c r="AJ36" s="1234">
        <f t="shared" si="44"/>
        <v>3.262872833224173E-2</v>
      </c>
      <c r="AK36" s="1234">
        <f t="shared" si="44"/>
        <v>1.811387136443976E-2</v>
      </c>
      <c r="AL36" s="1234">
        <f t="shared" si="44"/>
        <v>-1.1057043381825449E-2</v>
      </c>
      <c r="AM36" s="1234">
        <f t="shared" si="44"/>
        <v>2.7330002918676266E-2</v>
      </c>
      <c r="AN36" s="1234">
        <f t="shared" si="44"/>
        <v>6.986942331643764E-3</v>
      </c>
      <c r="AO36" s="1234">
        <f t="shared" si="44"/>
        <v>-3.2204190996377724E-3</v>
      </c>
      <c r="AP36" s="1234">
        <f t="shared" si="44"/>
        <v>5.9313270050234124E-3</v>
      </c>
      <c r="AQ36" s="1234">
        <f t="shared" si="44"/>
        <v>-1.8196702252707753E-2</v>
      </c>
      <c r="AR36" s="1234">
        <f t="shared" si="44"/>
        <v>3.0364779224570038E-2</v>
      </c>
      <c r="AS36" s="1234">
        <f t="shared" si="44"/>
        <v>-5.561917028979213E-2</v>
      </c>
      <c r="AT36" s="1234">
        <f t="shared" si="44"/>
        <v>-5.2005617535721749E-2</v>
      </c>
      <c r="AU36" s="1234">
        <f t="shared" si="44"/>
        <v>4.5685292771209918E-2</v>
      </c>
      <c r="AV36" s="1234">
        <f t="shared" si="44"/>
        <v>4.4910088958028505E-2</v>
      </c>
      <c r="AW36" s="1234">
        <f t="shared" si="44"/>
        <v>3.3045250886344357E-2</v>
      </c>
      <c r="AX36" s="1234">
        <f t="shared" si="44"/>
        <v>6.6084530484635806E-3</v>
      </c>
      <c r="AY36" s="1234">
        <f t="shared" si="44"/>
        <v>-4.0629391037306228E-2</v>
      </c>
      <c r="AZ36" s="1234">
        <f t="shared" si="44"/>
        <v>-3.3223594024142655E-2</v>
      </c>
      <c r="BA36" s="1234">
        <f t="shared" si="44"/>
        <v>-1.7234279892791027E-2</v>
      </c>
      <c r="BB36" s="1234">
        <f t="shared" si="44"/>
        <v>-1.47744254800668E-2</v>
      </c>
      <c r="BC36" s="1234">
        <f t="shared" si="44"/>
        <v>-4.0575260657553902E-2</v>
      </c>
      <c r="BD36" s="1234">
        <f t="shared" si="44"/>
        <v>-3.3715250397504004E-2</v>
      </c>
      <c r="BE36" s="1234">
        <f t="shared" si="44"/>
        <v>-5.8951168508453278E-2</v>
      </c>
      <c r="BF36" s="1234">
        <f t="shared" si="44"/>
        <v>1.9850364803055243E-2</v>
      </c>
      <c r="BG36" s="1234">
        <f t="shared" si="44"/>
        <v>-2.3347406582186703E-2</v>
      </c>
      <c r="BH36" s="1235"/>
      <c r="BR36" s="1208"/>
      <c r="BS36" s="1208"/>
      <c r="BT36" s="1208"/>
      <c r="BU36" s="1208"/>
      <c r="BV36" s="1208"/>
      <c r="BW36" s="1208"/>
      <c r="BX36" s="1208"/>
      <c r="BY36" s="1208"/>
      <c r="BZ36" s="1208"/>
      <c r="CA36" s="1208"/>
      <c r="CB36" s="1208"/>
      <c r="CC36" s="1208"/>
    </row>
    <row r="37" spans="19:81" ht="16.2">
      <c r="S37" s="1202"/>
      <c r="T37" s="1151" t="s">
        <v>811</v>
      </c>
      <c r="U37" s="1197">
        <v>1</v>
      </c>
      <c r="W37" s="313"/>
      <c r="X37" s="1148" t="s">
        <v>812</v>
      </c>
      <c r="Y37" s="1197">
        <v>1</v>
      </c>
      <c r="Z37" s="1232"/>
      <c r="AA37" s="1233"/>
      <c r="AB37" s="1234">
        <f t="shared" ref="AB37:BG37" si="45">AB7/AA7-1</f>
        <v>1.3313520450865424E-2</v>
      </c>
      <c r="AC37" s="1234">
        <f t="shared" si="45"/>
        <v>1.546664057825109E-2</v>
      </c>
      <c r="AD37" s="1234">
        <f t="shared" si="45"/>
        <v>-2.4497898665534978E-2</v>
      </c>
      <c r="AE37" s="1234">
        <f t="shared" si="45"/>
        <v>5.3449148416846448E-2</v>
      </c>
      <c r="AF37" s="1234">
        <f t="shared" si="45"/>
        <v>9.9543770437902079E-3</v>
      </c>
      <c r="AG37" s="1234">
        <f t="shared" si="45"/>
        <v>1.1177566039008324E-2</v>
      </c>
      <c r="AH37" s="1234">
        <f t="shared" si="45"/>
        <v>-9.7793012204958618E-3</v>
      </c>
      <c r="AI37" s="1234">
        <f t="shared" si="45"/>
        <v>-6.1702872863690472E-2</v>
      </c>
      <c r="AJ37" s="1234">
        <f t="shared" si="45"/>
        <v>3.1890920944728229E-3</v>
      </c>
      <c r="AK37" s="1234">
        <f t="shared" si="45"/>
        <v>2.0504912947551412E-2</v>
      </c>
      <c r="AL37" s="1234">
        <f t="shared" si="45"/>
        <v>-2.139429731671727E-2</v>
      </c>
      <c r="AM37" s="1234">
        <f t="shared" si="45"/>
        <v>-2.3446674970115655E-2</v>
      </c>
      <c r="AN37" s="1234">
        <f t="shared" si="45"/>
        <v>5.688660860845296E-4</v>
      </c>
      <c r="AO37" s="1234">
        <f t="shared" si="45"/>
        <v>-8.8646541524129985E-3</v>
      </c>
      <c r="AP37" s="1234">
        <f t="shared" si="45"/>
        <v>3.0971471505338855E-3</v>
      </c>
      <c r="AQ37" s="1234">
        <f t="shared" si="45"/>
        <v>-1.3932584971502848E-2</v>
      </c>
      <c r="AR37" s="1234">
        <f t="shared" si="45"/>
        <v>-2.3304517731100871E-3</v>
      </c>
      <c r="AS37" s="1234">
        <f t="shared" si="45"/>
        <v>-3.8957336335099124E-2</v>
      </c>
      <c r="AT37" s="1234">
        <f t="shared" si="45"/>
        <v>-0.10659436730477179</v>
      </c>
      <c r="AU37" s="1234">
        <f t="shared" si="45"/>
        <v>2.1312421918110891E-2</v>
      </c>
      <c r="AV37" s="1234">
        <f t="shared" si="45"/>
        <v>-1.4074248186257243E-2</v>
      </c>
      <c r="AW37" s="1234">
        <f t="shared" si="45"/>
        <v>2.3218146150590924E-2</v>
      </c>
      <c r="AX37" s="1234">
        <f t="shared" si="45"/>
        <v>1.5380129064445081E-2</v>
      </c>
      <c r="AY37" s="1234">
        <f t="shared" si="45"/>
        <v>-1.7424857957382578E-2</v>
      </c>
      <c r="AZ37" s="1234">
        <f t="shared" si="45"/>
        <v>-1.5076837443747548E-2</v>
      </c>
      <c r="BA37" s="1234">
        <f t="shared" si="45"/>
        <v>-3.8678693445272083E-3</v>
      </c>
      <c r="BB37" s="1234">
        <f t="shared" si="45"/>
        <v>1.1955607063192986E-2</v>
      </c>
      <c r="BC37" s="1234">
        <f t="shared" si="45"/>
        <v>-7.2889931163777621E-4</v>
      </c>
      <c r="BD37" s="1234">
        <f t="shared" si="45"/>
        <v>-1.5071080351657495E-2</v>
      </c>
      <c r="BE37" s="1234">
        <f t="shared" si="45"/>
        <v>-5.6910855216453116E-2</v>
      </c>
      <c r="BF37" s="1234">
        <f t="shared" si="45"/>
        <v>2.8678540314577283E-2</v>
      </c>
      <c r="BG37" s="1234">
        <f t="shared" si="45"/>
        <v>-5.1846916795084685E-2</v>
      </c>
      <c r="BH37" s="1235"/>
      <c r="BR37" s="1208"/>
      <c r="BS37" s="1208"/>
      <c r="BT37" s="1208"/>
      <c r="BU37" s="1208"/>
      <c r="BV37" s="1208"/>
      <c r="BW37" s="1208"/>
      <c r="BX37" s="1208"/>
      <c r="BY37" s="1208"/>
      <c r="BZ37" s="1208"/>
      <c r="CA37" s="1208"/>
      <c r="CB37" s="1208"/>
      <c r="CC37" s="1208"/>
    </row>
    <row r="38" spans="19:81" ht="18">
      <c r="S38" s="1205" t="s">
        <v>813</v>
      </c>
      <c r="T38" s="1140"/>
      <c r="U38" s="1197">
        <v>28</v>
      </c>
      <c r="W38" s="312" t="s">
        <v>814</v>
      </c>
      <c r="X38" s="1141"/>
      <c r="Y38" s="1197">
        <v>28</v>
      </c>
      <c r="Z38" s="1232"/>
      <c r="AA38" s="1233"/>
      <c r="AB38" s="1234">
        <f t="shared" ref="AB38:BE38" si="46">AB8/AA8-1</f>
        <v>-1.4620943530520569E-2</v>
      </c>
      <c r="AC38" s="1234">
        <f t="shared" si="46"/>
        <v>-1.4401436138258283E-3</v>
      </c>
      <c r="AD38" s="1234">
        <f t="shared" si="46"/>
        <v>-2.0440940939032037E-2</v>
      </c>
      <c r="AE38" s="1234">
        <f t="shared" si="46"/>
        <v>8.630215537004382E-4</v>
      </c>
      <c r="AF38" s="1234">
        <f t="shared" si="46"/>
        <v>-2.765981906985393E-2</v>
      </c>
      <c r="AG38" s="1234">
        <f t="shared" si="46"/>
        <v>-3.0330032814248287E-2</v>
      </c>
      <c r="AH38" s="1234">
        <f t="shared" si="46"/>
        <v>-1.1626340954394188E-2</v>
      </c>
      <c r="AI38" s="1234">
        <f t="shared" si="46"/>
        <v>-4.2261334297825748E-2</v>
      </c>
      <c r="AJ38" s="1234">
        <f t="shared" si="46"/>
        <v>-9.9778682298161669E-3</v>
      </c>
      <c r="AK38" s="1234">
        <f t="shared" si="46"/>
        <v>-1.7028892934685014E-2</v>
      </c>
      <c r="AL38" s="1234">
        <f t="shared" si="46"/>
        <v>-3.1380854575512873E-2</v>
      </c>
      <c r="AM38" s="1234">
        <f t="shared" si="46"/>
        <v>-2.272524578469215E-2</v>
      </c>
      <c r="AN38" s="1234">
        <f t="shared" si="46"/>
        <v>-2.5535679668762912E-2</v>
      </c>
      <c r="AO38" s="1234">
        <f t="shared" si="46"/>
        <v>-8.8999227836076278E-3</v>
      </c>
      <c r="AP38" s="1234">
        <f t="shared" si="46"/>
        <v>-1.9828381178144117E-4</v>
      </c>
      <c r="AQ38" s="1234">
        <f t="shared" si="46"/>
        <v>-1.6577156566082718E-2</v>
      </c>
      <c r="AR38" s="1234">
        <f t="shared" si="46"/>
        <v>-1.8221178329584586E-2</v>
      </c>
      <c r="AS38" s="1234">
        <f t="shared" si="46"/>
        <v>-2.4192829072474886E-2</v>
      </c>
      <c r="AT38" s="1234">
        <f t="shared" si="46"/>
        <v>-1.6882556787834679E-2</v>
      </c>
      <c r="AU38" s="1234">
        <f t="shared" si="46"/>
        <v>-1.4330687519775953E-2</v>
      </c>
      <c r="AV38" s="1234">
        <f t="shared" si="46"/>
        <v>-3.9076464056103322E-2</v>
      </c>
      <c r="AW38" s="1234">
        <f t="shared" si="46"/>
        <v>-2.2026212442736504E-2</v>
      </c>
      <c r="AX38" s="1234">
        <f t="shared" si="46"/>
        <v>-2.1913313436712212E-3</v>
      </c>
      <c r="AY38" s="1234">
        <f t="shared" si="46"/>
        <v>-1.7227055332568297E-2</v>
      </c>
      <c r="AZ38" s="1234">
        <f t="shared" si="46"/>
        <v>-1.2940983156762509E-2</v>
      </c>
      <c r="BA38" s="1234">
        <f t="shared" si="46"/>
        <v>-1.3773275596890011E-3</v>
      </c>
      <c r="BB38" s="1234">
        <f t="shared" si="46"/>
        <v>-6.4857094162975581E-3</v>
      </c>
      <c r="BC38" s="1234">
        <f t="shared" si="46"/>
        <v>-1.6142037934886222E-2</v>
      </c>
      <c r="BD38" s="1234">
        <f t="shared" si="46"/>
        <v>-9.2866858381431827E-3</v>
      </c>
      <c r="BE38" s="1234">
        <f t="shared" si="46"/>
        <v>-7.6724082223438295E-3</v>
      </c>
      <c r="BF38" s="1234">
        <f>BF8/BE8-1</f>
        <v>-8.6913543542699312E-4</v>
      </c>
      <c r="BG38" s="1234">
        <f>BG8/BF8-1</f>
        <v>-1.6808573428316653E-2</v>
      </c>
      <c r="BH38" s="1235"/>
      <c r="BR38" s="1208"/>
      <c r="BS38" s="1208"/>
      <c r="BT38" s="1208"/>
      <c r="BU38" s="1208"/>
      <c r="BV38" s="1208"/>
      <c r="BW38" s="1208"/>
      <c r="BX38" s="1208"/>
      <c r="BY38" s="1208"/>
      <c r="BZ38" s="1208"/>
      <c r="CA38" s="1208"/>
      <c r="CB38" s="1208"/>
      <c r="CC38" s="1208"/>
    </row>
    <row r="39" spans="19:81" ht="18">
      <c r="S39" s="1205" t="s">
        <v>815</v>
      </c>
      <c r="T39" s="1140"/>
      <c r="U39" s="1197">
        <v>265</v>
      </c>
      <c r="W39" s="333" t="s">
        <v>816</v>
      </c>
      <c r="X39" s="1141"/>
      <c r="Y39" s="1197">
        <v>265</v>
      </c>
      <c r="Z39" s="1232"/>
      <c r="AA39" s="1233"/>
      <c r="AB39" s="1234">
        <f t="shared" ref="AB39:BG39" si="47">AB9/AA9-1</f>
        <v>-1.0327655762504717E-2</v>
      </c>
      <c r="AC39" s="1234">
        <f t="shared" si="47"/>
        <v>3.4172199483222254E-3</v>
      </c>
      <c r="AD39" s="1234">
        <f t="shared" si="47"/>
        <v>-2.2279113009204821E-3</v>
      </c>
      <c r="AE39" s="1234">
        <f t="shared" si="47"/>
        <v>3.5541934833929201E-2</v>
      </c>
      <c r="AF39" s="1234">
        <f t="shared" si="47"/>
        <v>8.8474416380206478E-3</v>
      </c>
      <c r="AG39" s="1234">
        <f t="shared" si="47"/>
        <v>2.8323580996564734E-2</v>
      </c>
      <c r="AH39" s="1234">
        <f t="shared" si="47"/>
        <v>2.2094391711835915E-2</v>
      </c>
      <c r="AI39" s="1234">
        <f t="shared" si="47"/>
        <v>-4.0847873360189801E-2</v>
      </c>
      <c r="AJ39" s="1234">
        <f t="shared" si="47"/>
        <v>-0.18262574581054558</v>
      </c>
      <c r="AK39" s="1234">
        <f t="shared" si="47"/>
        <v>9.1106451046568671E-2</v>
      </c>
      <c r="AL39" s="1234">
        <f t="shared" si="47"/>
        <v>-0.11929624588255217</v>
      </c>
      <c r="AM39" s="1234">
        <f t="shared" si="47"/>
        <v>-2.8003205049790925E-2</v>
      </c>
      <c r="AN39" s="1234">
        <f t="shared" si="47"/>
        <v>6.2565961343805654E-3</v>
      </c>
      <c r="AO39" s="1234">
        <f t="shared" si="47"/>
        <v>-6.6767797211654267E-3</v>
      </c>
      <c r="AP39" s="1234">
        <f t="shared" si="47"/>
        <v>-1.2592255463528268E-2</v>
      </c>
      <c r="AQ39" s="1234">
        <f t="shared" si="47"/>
        <v>-6.3804607236916944E-4</v>
      </c>
      <c r="AR39" s="1234">
        <f t="shared" si="47"/>
        <v>-1.5727060898468759E-2</v>
      </c>
      <c r="AS39" s="1234">
        <f t="shared" si="47"/>
        <v>-3.9005420733340457E-2</v>
      </c>
      <c r="AT39" s="1234">
        <f t="shared" si="47"/>
        <v>-2.6327101197127445E-2</v>
      </c>
      <c r="AU39" s="1234">
        <f t="shared" si="47"/>
        <v>-1.5590551791288765E-2</v>
      </c>
      <c r="AV39" s="1234">
        <f t="shared" si="47"/>
        <v>-1.8035087960716734E-2</v>
      </c>
      <c r="AW39" s="1234">
        <f t="shared" si="47"/>
        <v>-1.5426487515935672E-2</v>
      </c>
      <c r="AX39" s="1234">
        <f t="shared" si="47"/>
        <v>3.4104512093491302E-4</v>
      </c>
      <c r="AY39" s="1234">
        <f t="shared" si="47"/>
        <v>-2.227511440616825E-2</v>
      </c>
      <c r="AZ39" s="1234">
        <f t="shared" si="47"/>
        <v>-1.453913508237048E-2</v>
      </c>
      <c r="BA39" s="1234">
        <f t="shared" si="47"/>
        <v>-2.3908980021420279E-2</v>
      </c>
      <c r="BB39" s="1234">
        <f t="shared" si="47"/>
        <v>1.2945522792303432E-2</v>
      </c>
      <c r="BC39" s="1234">
        <f t="shared" si="47"/>
        <v>-2.4513156432002137E-2</v>
      </c>
      <c r="BD39" s="1234">
        <f t="shared" si="47"/>
        <v>-2.476271050876333E-2</v>
      </c>
      <c r="BE39" s="1234">
        <f t="shared" si="47"/>
        <v>-1.8851018356274896E-2</v>
      </c>
      <c r="BF39" s="1234">
        <f t="shared" si="47"/>
        <v>-5.6722866686363949E-3</v>
      </c>
      <c r="BG39" s="1234">
        <f t="shared" si="47"/>
        <v>-1.9312486435797083E-2</v>
      </c>
      <c r="BH39" s="1235"/>
      <c r="BR39" s="1208"/>
      <c r="BS39" s="1208"/>
      <c r="BT39" s="1208"/>
      <c r="BU39" s="1208"/>
      <c r="BV39" s="1208"/>
      <c r="BW39" s="1208"/>
      <c r="BX39" s="1208"/>
      <c r="BY39" s="1208"/>
      <c r="BZ39" s="1208"/>
      <c r="CA39" s="1208"/>
      <c r="CB39" s="1208"/>
      <c r="CC39" s="1208"/>
    </row>
    <row r="40" spans="19:81" ht="15.6">
      <c r="S40" s="1209" t="s">
        <v>28</v>
      </c>
      <c r="T40" s="1160"/>
      <c r="U40" s="1197"/>
      <c r="W40" s="1209" t="s">
        <v>172</v>
      </c>
      <c r="X40" s="1141"/>
      <c r="Y40" s="1197"/>
      <c r="Z40" s="1232"/>
      <c r="AA40" s="1233"/>
      <c r="AB40" s="1234">
        <f t="shared" ref="AB40:BG40" si="48">AB10/AA10-1</f>
        <v>0.10556016662362455</v>
      </c>
      <c r="AC40" s="1234">
        <f t="shared" si="48"/>
        <v>5.3724636133076986E-2</v>
      </c>
      <c r="AD40" s="1234">
        <f t="shared" si="48"/>
        <v>9.0472204745215556E-2</v>
      </c>
      <c r="AE40" s="1234">
        <f t="shared" si="48"/>
        <v>9.7555728109399498E-2</v>
      </c>
      <c r="AF40" s="1234">
        <f t="shared" si="48"/>
        <v>0.19451540491930142</v>
      </c>
      <c r="AG40" s="1234">
        <f t="shared" si="48"/>
        <v>1.2573047417085759E-2</v>
      </c>
      <c r="AH40" s="1234">
        <f t="shared" si="48"/>
        <v>-1.8016689321049051E-2</v>
      </c>
      <c r="AI40" s="1234">
        <f t="shared" si="48"/>
        <v>-9.151019812570238E-2</v>
      </c>
      <c r="AJ40" s="1234">
        <f t="shared" si="48"/>
        <v>-0.13446727708429351</v>
      </c>
      <c r="AK40" s="1234">
        <f t="shared" si="48"/>
        <v>-0.1075637998431439</v>
      </c>
      <c r="AL40" s="1234">
        <f t="shared" si="48"/>
        <v>-0.15126777666990621</v>
      </c>
      <c r="AM40" s="1234">
        <f t="shared" si="48"/>
        <v>-0.10330435944137883</v>
      </c>
      <c r="AN40" s="1234">
        <f t="shared" si="48"/>
        <v>-1.5205213269882778E-2</v>
      </c>
      <c r="AO40" s="1234">
        <f t="shared" si="48"/>
        <v>-9.2957076203088351E-2</v>
      </c>
      <c r="AP40" s="1234">
        <f t="shared" si="48"/>
        <v>1.8286315439475231E-2</v>
      </c>
      <c r="AQ40" s="1234">
        <f t="shared" si="48"/>
        <v>7.9673203558127126E-2</v>
      </c>
      <c r="AR40" s="1234">
        <f t="shared" si="48"/>
        <v>2.2900642608081556E-2</v>
      </c>
      <c r="AS40" s="1234">
        <f t="shared" si="48"/>
        <v>-1.1351396103070899E-2</v>
      </c>
      <c r="AT40" s="1234">
        <f t="shared" si="48"/>
        <v>-6.6872412404099468E-2</v>
      </c>
      <c r="AU40" s="1234">
        <f t="shared" si="48"/>
        <v>9.7368826388217977E-2</v>
      </c>
      <c r="AV40" s="1234">
        <f t="shared" si="48"/>
        <v>7.3863060018681814E-2</v>
      </c>
      <c r="AW40" s="1234">
        <f t="shared" si="48"/>
        <v>7.7864891912045264E-2</v>
      </c>
      <c r="AX40" s="1234">
        <f t="shared" si="48"/>
        <v>7.0137552831789352E-2</v>
      </c>
      <c r="AY40" s="1234">
        <f t="shared" si="48"/>
        <v>8.253351878464632E-2</v>
      </c>
      <c r="AZ40" s="1234">
        <f t="shared" si="48"/>
        <v>6.9322054385800191E-2</v>
      </c>
      <c r="BA40" s="1234">
        <f t="shared" si="48"/>
        <v>5.8585730324916208E-2</v>
      </c>
      <c r="BB40" s="1234">
        <f t="shared" si="48"/>
        <v>2.9105819067968497E-2</v>
      </c>
      <c r="BC40" s="1234">
        <f t="shared" si="48"/>
        <v>2.5789245491229851E-2</v>
      </c>
      <c r="BD40" s="1234">
        <f t="shared" si="48"/>
        <v>4.1540352714864115E-2</v>
      </c>
      <c r="BE40" s="1234">
        <f t="shared" si="48"/>
        <v>3.6240088075873533E-2</v>
      </c>
      <c r="BF40" s="1234">
        <f t="shared" si="48"/>
        <v>9.1314386676280002E-3</v>
      </c>
      <c r="BG40" s="1234">
        <f t="shared" si="48"/>
        <v>-1.3620236633183458E-2</v>
      </c>
      <c r="BH40" s="1235"/>
      <c r="BR40" s="1208"/>
      <c r="BS40" s="1208"/>
      <c r="BT40" s="1208"/>
      <c r="BU40" s="1208"/>
      <c r="BV40" s="1208"/>
      <c r="BW40" s="1208"/>
      <c r="BX40" s="1208"/>
      <c r="BY40" s="1208"/>
      <c r="BZ40" s="1208"/>
      <c r="CA40" s="1208"/>
      <c r="CB40" s="1208"/>
      <c r="CC40" s="1208"/>
    </row>
    <row r="41" spans="19:81" ht="27.6">
      <c r="S41" s="1210"/>
      <c r="T41" s="1163" t="s">
        <v>817</v>
      </c>
      <c r="U41" s="1164" t="s">
        <v>1048</v>
      </c>
      <c r="W41" s="1211"/>
      <c r="X41" s="1165" t="s">
        <v>173</v>
      </c>
      <c r="Y41" s="1164" t="s">
        <v>1050</v>
      </c>
      <c r="Z41" s="1232"/>
      <c r="AA41" s="1233"/>
      <c r="AB41" s="1234">
        <f t="shared" ref="AB41:BG41" si="49">AB11/AA11-1</f>
        <v>8.9126999625155801E-2</v>
      </c>
      <c r="AC41" s="1234">
        <f t="shared" si="49"/>
        <v>2.4972727649542614E-2</v>
      </c>
      <c r="AD41" s="1234">
        <f t="shared" si="49"/>
        <v>2.7938773415421059E-2</v>
      </c>
      <c r="AE41" s="1234">
        <f t="shared" si="49"/>
        <v>0.16674990328737804</v>
      </c>
      <c r="AF41" s="1234">
        <f t="shared" si="49"/>
        <v>0.20091759861463432</v>
      </c>
      <c r="AG41" s="1234">
        <f t="shared" si="49"/>
        <v>-2.0315284620452401E-2</v>
      </c>
      <c r="AH41" s="1234">
        <f t="shared" si="49"/>
        <v>-3.1133122492902343E-3</v>
      </c>
      <c r="AI41" s="1234">
        <f t="shared" si="49"/>
        <v>-2.6147044448247225E-2</v>
      </c>
      <c r="AJ41" s="1234">
        <f t="shared" si="49"/>
        <v>2.6694684962501602E-2</v>
      </c>
      <c r="AK41" s="1234">
        <f t="shared" si="49"/>
        <v>-5.7619124795759591E-2</v>
      </c>
      <c r="AL41" s="1234">
        <f t="shared" si="49"/>
        <v>-0.14326871740386948</v>
      </c>
      <c r="AM41" s="1234">
        <f t="shared" si="49"/>
        <v>-0.15455847546747148</v>
      </c>
      <c r="AN41" s="1234">
        <f t="shared" si="49"/>
        <v>8.1304767683167967E-3</v>
      </c>
      <c r="AO41" s="1234">
        <f t="shared" si="49"/>
        <v>-0.21029726183991526</v>
      </c>
      <c r="AP41" s="1234">
        <f t="shared" si="49"/>
        <v>3.5580574308450519E-2</v>
      </c>
      <c r="AQ41" s="1234">
        <f t="shared" si="49"/>
        <v>0.14688610407030334</v>
      </c>
      <c r="AR41" s="1234">
        <f t="shared" si="49"/>
        <v>0.15112988137874872</v>
      </c>
      <c r="AS41" s="1234">
        <f t="shared" si="49"/>
        <v>0.15310542311919084</v>
      </c>
      <c r="AT41" s="1234">
        <f t="shared" si="49"/>
        <v>9.0449972406392742E-2</v>
      </c>
      <c r="AU41" s="1234">
        <f t="shared" si="49"/>
        <v>0.11668712803657844</v>
      </c>
      <c r="AV41" s="1234">
        <f t="shared" si="49"/>
        <v>0.12114843639434425</v>
      </c>
      <c r="AW41" s="1234">
        <f t="shared" si="49"/>
        <v>0.12610218318080335</v>
      </c>
      <c r="AX41" s="1234">
        <f t="shared" si="49"/>
        <v>9.3990344041987584E-2</v>
      </c>
      <c r="AY41" s="1234">
        <f t="shared" si="49"/>
        <v>0.11561451473514017</v>
      </c>
      <c r="AZ41" s="1234">
        <f t="shared" si="49"/>
        <v>9.685894451812449E-2</v>
      </c>
      <c r="BA41" s="1234">
        <f t="shared" si="49"/>
        <v>6.3656563594330917E-2</v>
      </c>
      <c r="BB41" s="1234">
        <f t="shared" si="49"/>
        <v>3.7173314571482763E-2</v>
      </c>
      <c r="BC41" s="1234">
        <f t="shared" si="49"/>
        <v>3.3772448265444455E-2</v>
      </c>
      <c r="BD41" s="1234">
        <f t="shared" si="49"/>
        <v>5.032570586039542E-2</v>
      </c>
      <c r="BE41" s="1234">
        <f t="shared" si="49"/>
        <v>3.7714553073324053E-2</v>
      </c>
      <c r="BF41" s="1234">
        <f t="shared" si="49"/>
        <v>1.6308446869254478E-2</v>
      </c>
      <c r="BG41" s="1234">
        <f t="shared" si="49"/>
        <v>-1.6196697867878584E-2</v>
      </c>
      <c r="BH41" s="1235"/>
      <c r="BR41" s="1214"/>
      <c r="BS41" s="1214"/>
      <c r="BT41" s="1214"/>
      <c r="BU41" s="1214"/>
      <c r="BV41" s="1214"/>
      <c r="BW41" s="1208"/>
      <c r="BX41" s="1208"/>
      <c r="BY41" s="1208"/>
      <c r="BZ41" s="1208"/>
      <c r="CA41" s="1208"/>
      <c r="CB41" s="1208"/>
      <c r="CC41" s="1208"/>
    </row>
    <row r="42" spans="19:81" ht="27.6">
      <c r="S42" s="1210"/>
      <c r="T42" s="1163" t="s">
        <v>818</v>
      </c>
      <c r="U42" s="1164" t="s">
        <v>1049</v>
      </c>
      <c r="W42" s="1211"/>
      <c r="X42" s="1165" t="s">
        <v>174</v>
      </c>
      <c r="Y42" s="1164" t="s">
        <v>1051</v>
      </c>
      <c r="Z42" s="1232"/>
      <c r="AA42" s="1233"/>
      <c r="AB42" s="1234">
        <f t="shared" ref="AB42:BG42" si="50">AB12/AA12-1</f>
        <v>0.14086020977561642</v>
      </c>
      <c r="AC42" s="1234">
        <f t="shared" si="50"/>
        <v>1.1693771148096888E-2</v>
      </c>
      <c r="AD42" s="1234">
        <f t="shared" si="50"/>
        <v>0.42467903150779818</v>
      </c>
      <c r="AE42" s="1234">
        <f t="shared" si="50"/>
        <v>0.22443953072739187</v>
      </c>
      <c r="AF42" s="1234">
        <f t="shared" si="50"/>
        <v>0.30639151409447818</v>
      </c>
      <c r="AG42" s="1234">
        <f t="shared" si="50"/>
        <v>3.1544252140475404E-2</v>
      </c>
      <c r="AH42" s="1234">
        <f t="shared" si="50"/>
        <v>9.0793066576428716E-2</v>
      </c>
      <c r="AI42" s="1234">
        <f t="shared" si="50"/>
        <v>-0.17513079393369169</v>
      </c>
      <c r="AJ42" s="1234">
        <f t="shared" si="50"/>
        <v>-0.21595725750124428</v>
      </c>
      <c r="AK42" s="1234">
        <f t="shared" si="50"/>
        <v>-0.11128874605595751</v>
      </c>
      <c r="AL42" s="1234">
        <f t="shared" si="50"/>
        <v>-0.16903787278011262</v>
      </c>
      <c r="AM42" s="1234">
        <f t="shared" si="50"/>
        <v>-5.7130747213953947E-2</v>
      </c>
      <c r="AN42" s="1234">
        <f t="shared" si="50"/>
        <v>-3.1082007327308037E-2</v>
      </c>
      <c r="AO42" s="1234">
        <f t="shared" si="50"/>
        <v>4.6222685486708048E-2</v>
      </c>
      <c r="AP42" s="1234">
        <f t="shared" si="50"/>
        <v>-6.2959379661196802E-2</v>
      </c>
      <c r="AQ42" s="1234">
        <f t="shared" si="50"/>
        <v>4.8132057833555564E-2</v>
      </c>
      <c r="AR42" s="1234">
        <f t="shared" si="50"/>
        <v>-0.12171222105690316</v>
      </c>
      <c r="AS42" s="1234">
        <f t="shared" si="50"/>
        <v>-0.27617052817921661</v>
      </c>
      <c r="AT42" s="1234">
        <f t="shared" si="50"/>
        <v>-0.29453033441127285</v>
      </c>
      <c r="AU42" s="1234">
        <f t="shared" si="50"/>
        <v>4.7811034450252254E-2</v>
      </c>
      <c r="AV42" s="1234">
        <f t="shared" si="50"/>
        <v>-0.11513433020790198</v>
      </c>
      <c r="AW42" s="1234">
        <f t="shared" si="50"/>
        <v>-8.1364708552080889E-2</v>
      </c>
      <c r="AX42" s="1234">
        <f t="shared" si="50"/>
        <v>-4.4505951514193787E-2</v>
      </c>
      <c r="AY42" s="1234">
        <f t="shared" si="50"/>
        <v>2.7109692818812592E-2</v>
      </c>
      <c r="AZ42" s="1234">
        <f t="shared" si="50"/>
        <v>-1.5991013890106265E-2</v>
      </c>
      <c r="BA42" s="1234">
        <f t="shared" si="50"/>
        <v>1.9640462997406294E-2</v>
      </c>
      <c r="BB42" s="1234">
        <f t="shared" si="50"/>
        <v>3.7736174556879831E-2</v>
      </c>
      <c r="BC42" s="1234">
        <f t="shared" si="50"/>
        <v>2.605439140155319E-3</v>
      </c>
      <c r="BD42" s="1234">
        <f t="shared" si="50"/>
        <v>-1.3702184500725689E-2</v>
      </c>
      <c r="BE42" s="1234">
        <f t="shared" si="50"/>
        <v>1.8321895410328137E-2</v>
      </c>
      <c r="BF42" s="1234">
        <f t="shared" si="50"/>
        <v>-9.6241478835365712E-2</v>
      </c>
      <c r="BG42" s="1234">
        <f t="shared" si="50"/>
        <v>4.9463888125882205E-2</v>
      </c>
      <c r="BH42" s="1235"/>
      <c r="BR42" s="1214"/>
      <c r="BS42" s="1214"/>
      <c r="BT42" s="1214"/>
      <c r="BU42" s="1214"/>
      <c r="BV42" s="1214"/>
      <c r="BW42" s="1208"/>
      <c r="BX42" s="1208"/>
      <c r="BY42" s="1208"/>
      <c r="BZ42" s="1208"/>
      <c r="CA42" s="1208"/>
      <c r="CB42" s="1208"/>
      <c r="CC42" s="1208"/>
    </row>
    <row r="43" spans="19:81" ht="18.75" customHeight="1">
      <c r="S43" s="1210"/>
      <c r="T43" s="1166" t="s">
        <v>819</v>
      </c>
      <c r="U43" s="1197">
        <v>23500</v>
      </c>
      <c r="W43" s="1211"/>
      <c r="X43" s="1165" t="s">
        <v>820</v>
      </c>
      <c r="Y43" s="1197">
        <v>23500</v>
      </c>
      <c r="Z43" s="1232"/>
      <c r="AA43" s="1233"/>
      <c r="AB43" s="409">
        <f t="shared" ref="AB43:BG43" si="51">AB13/AA13-1</f>
        <v>0.10597990842559768</v>
      </c>
      <c r="AC43" s="409">
        <f t="shared" si="51"/>
        <v>0.1008220622772622</v>
      </c>
      <c r="AD43" s="409">
        <f t="shared" si="51"/>
        <v>4.0685026921865042E-3</v>
      </c>
      <c r="AE43" s="409">
        <f t="shared" si="51"/>
        <v>-4.3594461739101864E-2</v>
      </c>
      <c r="AF43" s="409">
        <f t="shared" si="51"/>
        <v>9.5232893044166378E-2</v>
      </c>
      <c r="AG43" s="409">
        <f t="shared" si="51"/>
        <v>3.5939647662295071E-2</v>
      </c>
      <c r="AH43" s="409">
        <f t="shared" si="51"/>
        <v>-0.13420074105228874</v>
      </c>
      <c r="AI43" s="409">
        <f t="shared" si="51"/>
        <v>-8.4000953404090084E-2</v>
      </c>
      <c r="AJ43" s="409">
        <f t="shared" si="51"/>
        <v>-0.28719245339563948</v>
      </c>
      <c r="AK43" s="409">
        <f t="shared" si="51"/>
        <v>-0.20639926583114365</v>
      </c>
      <c r="AL43" s="409">
        <f t="shared" si="51"/>
        <v>-0.15350008483031963</v>
      </c>
      <c r="AM43" s="409">
        <f t="shared" si="51"/>
        <v>-4.9292656045217043E-2</v>
      </c>
      <c r="AN43" s="409">
        <f t="shared" si="51"/>
        <v>-5.3913553640771883E-2</v>
      </c>
      <c r="AO43" s="409">
        <f t="shared" si="51"/>
        <v>-1.3315954969596033E-2</v>
      </c>
      <c r="AP43" s="409">
        <f t="shared" si="51"/>
        <v>-5.2893225482714579E-2</v>
      </c>
      <c r="AQ43" s="409">
        <f t="shared" si="51"/>
        <v>1.5707264783096475E-2</v>
      </c>
      <c r="AR43" s="409">
        <f t="shared" si="51"/>
        <v>-9.5194403883182344E-2</v>
      </c>
      <c r="AS43" s="409">
        <f t="shared" si="51"/>
        <v>-0.12147927828505911</v>
      </c>
      <c r="AT43" s="409">
        <f t="shared" si="51"/>
        <v>-0.41348571711065074</v>
      </c>
      <c r="AU43" s="409">
        <f t="shared" si="51"/>
        <v>7.0073056135036005E-3</v>
      </c>
      <c r="AV43" s="409">
        <f t="shared" si="51"/>
        <v>-8.9002006598037364E-2</v>
      </c>
      <c r="AW43" s="409">
        <f t="shared" si="51"/>
        <v>-1.9370402453044555E-2</v>
      </c>
      <c r="AX43" s="409">
        <f t="shared" si="51"/>
        <v>-5.510119050672746E-2</v>
      </c>
      <c r="AY43" s="409">
        <f t="shared" si="51"/>
        <v>-2.4677475216118849E-2</v>
      </c>
      <c r="AZ43" s="409">
        <f t="shared" si="51"/>
        <v>3.3992526039319682E-2</v>
      </c>
      <c r="BA43" s="409">
        <f t="shared" si="51"/>
        <v>1.7529955059224722E-2</v>
      </c>
      <c r="BB43" s="409">
        <f t="shared" si="51"/>
        <v>-3.4652997260260054E-2</v>
      </c>
      <c r="BC43" s="409">
        <f t="shared" si="51"/>
        <v>-2.2259927907267163E-2</v>
      </c>
      <c r="BD43" s="409">
        <f t="shared" si="51"/>
        <v>-3.0838351316354484E-2</v>
      </c>
      <c r="BE43" s="409">
        <f t="shared" si="51"/>
        <v>2.004628755156812E-2</v>
      </c>
      <c r="BF43" s="409">
        <f t="shared" si="51"/>
        <v>-3.5781402722173672E-3</v>
      </c>
      <c r="BG43" s="409">
        <f t="shared" si="51"/>
        <v>-4.5662399014276045E-2</v>
      </c>
      <c r="BH43" s="428"/>
      <c r="BI43" s="361"/>
      <c r="BJ43" s="361"/>
      <c r="BL43" s="361"/>
      <c r="BO43" s="344"/>
      <c r="BP43" s="1213"/>
      <c r="BQ43" s="1188"/>
      <c r="BR43" s="1214"/>
      <c r="BS43" s="1214"/>
      <c r="BT43" s="1214"/>
      <c r="BU43" s="1214"/>
      <c r="BV43" s="1214"/>
      <c r="BW43" s="1208"/>
      <c r="BX43" s="1208"/>
      <c r="BY43" s="1208"/>
      <c r="BZ43" s="1208"/>
      <c r="CA43" s="1208"/>
      <c r="CB43" s="1208"/>
      <c r="CC43" s="1208"/>
    </row>
    <row r="44" spans="19:81" ht="18.75" customHeight="1" thickBot="1">
      <c r="S44" s="1215"/>
      <c r="T44" s="1168" t="s">
        <v>821</v>
      </c>
      <c r="U44" s="1197">
        <v>16100</v>
      </c>
      <c r="W44" s="632"/>
      <c r="X44" s="1170" t="s">
        <v>822</v>
      </c>
      <c r="Y44" s="1197">
        <v>16100</v>
      </c>
      <c r="Z44" s="1236"/>
      <c r="AA44" s="1237"/>
      <c r="AB44" s="1238">
        <f t="shared" ref="AB44:BG44" si="52">AB14/AA14-1</f>
        <v>0</v>
      </c>
      <c r="AC44" s="1238">
        <f t="shared" si="52"/>
        <v>0</v>
      </c>
      <c r="AD44" s="1238">
        <f t="shared" si="52"/>
        <v>0.33333333333333304</v>
      </c>
      <c r="AE44" s="1238">
        <f t="shared" si="52"/>
        <v>0.75000000000000044</v>
      </c>
      <c r="AF44" s="1238">
        <f t="shared" si="52"/>
        <v>1.6428571428571419</v>
      </c>
      <c r="AG44" s="1238">
        <f t="shared" si="52"/>
        <v>-4.6707137754348982E-2</v>
      </c>
      <c r="AH44" s="1238">
        <f t="shared" si="52"/>
        <v>-9.6943383920630399E-2</v>
      </c>
      <c r="AI44" s="1238">
        <f t="shared" si="52"/>
        <v>0.11116697680245191</v>
      </c>
      <c r="AJ44" s="1238">
        <f t="shared" si="52"/>
        <v>0.66857342616118953</v>
      </c>
      <c r="AK44" s="1238">
        <f t="shared" si="52"/>
        <v>-6.2198674459961745E-2</v>
      </c>
      <c r="AL44" s="1238">
        <f t="shared" si="52"/>
        <v>2.6366613976997577E-2</v>
      </c>
      <c r="AM44" s="1238">
        <f t="shared" si="52"/>
        <v>0.25341857298422532</v>
      </c>
      <c r="AN44" s="1238">
        <f t="shared" si="52"/>
        <v>0.13593235287457217</v>
      </c>
      <c r="AO44" s="1238">
        <f t="shared" si="52"/>
        <v>0.16082356103925921</v>
      </c>
      <c r="AP44" s="1238">
        <f t="shared" si="52"/>
        <v>2.1111238721667123</v>
      </c>
      <c r="AQ44" s="1238">
        <f t="shared" si="52"/>
        <v>-5.0596706125862756E-2</v>
      </c>
      <c r="AR44" s="1238">
        <f t="shared" si="52"/>
        <v>0.13045143342193355</v>
      </c>
      <c r="AS44" s="1238">
        <f t="shared" si="52"/>
        <v>-6.6550636105925709E-2</v>
      </c>
      <c r="AT44" s="1238">
        <f t="shared" si="52"/>
        <v>-8.3911005785010095E-2</v>
      </c>
      <c r="AU44" s="1238">
        <f t="shared" si="52"/>
        <v>0.13827691196750158</v>
      </c>
      <c r="AV44" s="1238">
        <f t="shared" si="52"/>
        <v>0.1724405109596916</v>
      </c>
      <c r="AW44" s="1238">
        <f t="shared" si="52"/>
        <v>-0.16195468143268821</v>
      </c>
      <c r="AX44" s="1238">
        <f t="shared" si="52"/>
        <v>7.5570412089817962E-2</v>
      </c>
      <c r="AY44" s="1238">
        <f t="shared" si="52"/>
        <v>-0.30744373317097784</v>
      </c>
      <c r="AZ44" s="1238">
        <f t="shared" si="52"/>
        <v>-0.49660985045308936</v>
      </c>
      <c r="BA44" s="1238">
        <f t="shared" si="52"/>
        <v>0.10886930920802707</v>
      </c>
      <c r="BB44" s="1238">
        <f t="shared" si="52"/>
        <v>-0.30038374871066764</v>
      </c>
      <c r="BC44" s="1238">
        <f t="shared" si="52"/>
        <v>-0.32145964039623376</v>
      </c>
      <c r="BD44" s="1238">
        <f t="shared" si="52"/>
        <v>-6.9656441404450931E-2</v>
      </c>
      <c r="BE44" s="1238">
        <f t="shared" si="52"/>
        <v>0.14000854566427678</v>
      </c>
      <c r="BF44" s="1238">
        <f t="shared" si="52"/>
        <v>0.13229759812618447</v>
      </c>
      <c r="BG44" s="1238">
        <f t="shared" si="52"/>
        <v>1.4408359839927609E-2</v>
      </c>
      <c r="BH44" s="428"/>
      <c r="BI44" s="361"/>
      <c r="BJ44" s="361"/>
      <c r="BL44" s="361"/>
      <c r="BO44" s="344"/>
      <c r="BP44" s="1213"/>
      <c r="BQ44" s="1188"/>
      <c r="BR44" s="1214"/>
      <c r="BS44" s="1214"/>
      <c r="BT44" s="1214"/>
      <c r="BU44" s="1214"/>
      <c r="BV44" s="1214"/>
      <c r="BW44" s="1208"/>
      <c r="BX44" s="1208"/>
      <c r="BY44" s="1208"/>
      <c r="BZ44" s="1208"/>
      <c r="CA44" s="1208"/>
      <c r="CB44" s="1208"/>
      <c r="CC44" s="1208"/>
    </row>
    <row r="45" spans="19:81" ht="21.75" customHeight="1" thickTop="1">
      <c r="S45" s="1221" t="s">
        <v>29</v>
      </c>
      <c r="T45" s="1222"/>
      <c r="U45" s="1223"/>
      <c r="W45" s="1224" t="s">
        <v>175</v>
      </c>
      <c r="X45" s="1225"/>
      <c r="Y45" s="1223"/>
      <c r="Z45" s="1239"/>
      <c r="AA45" s="1240"/>
      <c r="AB45" s="1241">
        <f t="shared" ref="AB45:BG45" si="53">AB15/AA15-1</f>
        <v>1.0991686590353877E-2</v>
      </c>
      <c r="AC45" s="1241">
        <f t="shared" si="53"/>
        <v>8.9322985172419767E-3</v>
      </c>
      <c r="AD45" s="1241">
        <f t="shared" si="53"/>
        <v>-3.6696489108485331E-3</v>
      </c>
      <c r="AE45" s="1241">
        <f t="shared" si="53"/>
        <v>4.646888506537139E-2</v>
      </c>
      <c r="AF45" s="1241">
        <f t="shared" si="53"/>
        <v>1.4914320296441019E-2</v>
      </c>
      <c r="AG45" s="1241">
        <f t="shared" si="53"/>
        <v>9.2101854745347822E-3</v>
      </c>
      <c r="AH45" s="1241">
        <f t="shared" si="53"/>
        <v>-5.991362695318192E-3</v>
      </c>
      <c r="AI45" s="1241">
        <f t="shared" si="53"/>
        <v>-3.5103682058085672E-2</v>
      </c>
      <c r="AJ45" s="1241">
        <f t="shared" si="53"/>
        <v>1.7976512352400276E-2</v>
      </c>
      <c r="AK45" s="1241">
        <f t="shared" si="53"/>
        <v>1.448152209755027E-2</v>
      </c>
      <c r="AL45" s="1241">
        <f t="shared" si="53"/>
        <v>-1.8476228536323691E-2</v>
      </c>
      <c r="AM45" s="1241">
        <f t="shared" si="53"/>
        <v>1.8074338219074004E-2</v>
      </c>
      <c r="AN45" s="1241">
        <f t="shared" si="53"/>
        <v>5.1266743793709768E-3</v>
      </c>
      <c r="AO45" s="1241">
        <f t="shared" si="53"/>
        <v>-5.7064777411603984E-3</v>
      </c>
      <c r="AP45" s="1241">
        <f t="shared" si="53"/>
        <v>5.4966400517069136E-3</v>
      </c>
      <c r="AQ45" s="1241">
        <f t="shared" si="53"/>
        <v>-1.5674249286471431E-2</v>
      </c>
      <c r="AR45" s="1241">
        <f t="shared" si="53"/>
        <v>2.5888998624297832E-2</v>
      </c>
      <c r="AS45" s="1241">
        <f t="shared" si="53"/>
        <v>-5.2488816166503138E-2</v>
      </c>
      <c r="AT45" s="1241">
        <f t="shared" si="53"/>
        <v>-5.4597233634925968E-2</v>
      </c>
      <c r="AU45" s="1241">
        <f t="shared" si="53"/>
        <v>4.256084722065645E-2</v>
      </c>
      <c r="AV45" s="1241">
        <f t="shared" si="53"/>
        <v>3.8702073722126862E-2</v>
      </c>
      <c r="AW45" s="1241">
        <f t="shared" si="53"/>
        <v>3.1451882441157819E-2</v>
      </c>
      <c r="AX45" s="1241">
        <f t="shared" si="53"/>
        <v>8.4029530567997224E-3</v>
      </c>
      <c r="AY45" s="1241">
        <f t="shared" si="53"/>
        <v>-3.5217809162586988E-2</v>
      </c>
      <c r="AZ45" s="1241">
        <f t="shared" si="53"/>
        <v>-2.8357396518233102E-2</v>
      </c>
      <c r="BA45" s="1241">
        <f t="shared" si="53"/>
        <v>-1.3671222818666173E-2</v>
      </c>
      <c r="BB45" s="1241">
        <f t="shared" si="53"/>
        <v>-1.100972163416325E-2</v>
      </c>
      <c r="BC45" s="1241">
        <f t="shared" si="53"/>
        <v>-3.4840579049396969E-2</v>
      </c>
      <c r="BD45" s="1241">
        <f t="shared" si="53"/>
        <v>-2.88570223892608E-2</v>
      </c>
      <c r="BE45" s="1241">
        <f t="shared" si="53"/>
        <v>-5.2963353560025017E-2</v>
      </c>
      <c r="BF45" s="1241">
        <f t="shared" si="53"/>
        <v>1.8992126386161656E-2</v>
      </c>
      <c r="BG45" s="1241">
        <f t="shared" si="53"/>
        <v>-2.4553576500690788E-2</v>
      </c>
      <c r="BH45" s="1235"/>
      <c r="BR45" s="1208"/>
      <c r="BS45" s="1208"/>
      <c r="BT45" s="1208"/>
      <c r="BU45" s="1208"/>
      <c r="BV45" s="1208"/>
      <c r="BW45" s="1208"/>
      <c r="BX45" s="1208"/>
      <c r="BY45" s="1208"/>
      <c r="BZ45" s="1208"/>
      <c r="CA45" s="1208"/>
      <c r="CB45" s="1208"/>
      <c r="CC45" s="1208"/>
    </row>
    <row r="47" spans="19:81" ht="21.75" customHeight="1">
      <c r="S47" s="32" t="s">
        <v>824</v>
      </c>
      <c r="T47" s="1053"/>
      <c r="W47" s="28" t="s">
        <v>701</v>
      </c>
      <c r="Y47" s="1139"/>
    </row>
    <row r="48" spans="19:81">
      <c r="S48" s="1192" t="s">
        <v>26</v>
      </c>
      <c r="T48" s="1193"/>
      <c r="U48" s="1194" t="s">
        <v>1</v>
      </c>
      <c r="W48" s="293" t="s">
        <v>176</v>
      </c>
      <c r="X48" s="1193"/>
      <c r="Y48" s="1194" t="s">
        <v>1</v>
      </c>
      <c r="Z48" s="324"/>
      <c r="AA48" s="135">
        <v>1990</v>
      </c>
      <c r="AB48" s="135">
        <f t="shared" ref="AB48:AZ48" si="54">AA48+1</f>
        <v>1991</v>
      </c>
      <c r="AC48" s="135">
        <f t="shared" si="54"/>
        <v>1992</v>
      </c>
      <c r="AD48" s="135">
        <f t="shared" si="54"/>
        <v>1993</v>
      </c>
      <c r="AE48" s="135">
        <f t="shared" si="54"/>
        <v>1994</v>
      </c>
      <c r="AF48" s="135">
        <f t="shared" si="54"/>
        <v>1995</v>
      </c>
      <c r="AG48" s="135">
        <f t="shared" si="54"/>
        <v>1996</v>
      </c>
      <c r="AH48" s="135">
        <f t="shared" si="54"/>
        <v>1997</v>
      </c>
      <c r="AI48" s="135">
        <f t="shared" si="54"/>
        <v>1998</v>
      </c>
      <c r="AJ48" s="290">
        <f t="shared" si="54"/>
        <v>1999</v>
      </c>
      <c r="AK48" s="290">
        <f t="shared" si="54"/>
        <v>2000</v>
      </c>
      <c r="AL48" s="290">
        <f t="shared" si="54"/>
        <v>2001</v>
      </c>
      <c r="AM48" s="290">
        <f t="shared" si="54"/>
        <v>2002</v>
      </c>
      <c r="AN48" s="135">
        <f t="shared" si="54"/>
        <v>2003</v>
      </c>
      <c r="AO48" s="135">
        <f t="shared" si="54"/>
        <v>2004</v>
      </c>
      <c r="AP48" s="135">
        <f t="shared" si="54"/>
        <v>2005</v>
      </c>
      <c r="AQ48" s="135">
        <f t="shared" si="54"/>
        <v>2006</v>
      </c>
      <c r="AR48" s="135">
        <f t="shared" si="54"/>
        <v>2007</v>
      </c>
      <c r="AS48" s="291">
        <f t="shared" si="54"/>
        <v>2008</v>
      </c>
      <c r="AT48" s="135">
        <f t="shared" si="54"/>
        <v>2009</v>
      </c>
      <c r="AU48" s="291">
        <f t="shared" si="54"/>
        <v>2010</v>
      </c>
      <c r="AV48" s="290">
        <f t="shared" si="54"/>
        <v>2011</v>
      </c>
      <c r="AW48" s="135">
        <f t="shared" si="54"/>
        <v>2012</v>
      </c>
      <c r="AX48" s="135">
        <f t="shared" si="54"/>
        <v>2013</v>
      </c>
      <c r="AY48" s="135">
        <f t="shared" si="54"/>
        <v>2014</v>
      </c>
      <c r="AZ48" s="135">
        <f t="shared" si="54"/>
        <v>2015</v>
      </c>
      <c r="BA48" s="135">
        <f t="shared" ref="BA48:BG48" si="55">AZ48+1</f>
        <v>2016</v>
      </c>
      <c r="BB48" s="135">
        <f t="shared" si="55"/>
        <v>2017</v>
      </c>
      <c r="BC48" s="135">
        <f t="shared" si="55"/>
        <v>2018</v>
      </c>
      <c r="BD48" s="135">
        <f t="shared" si="55"/>
        <v>2019</v>
      </c>
      <c r="BE48" s="135">
        <f t="shared" si="55"/>
        <v>2020</v>
      </c>
      <c r="BF48" s="135">
        <f t="shared" si="55"/>
        <v>2021</v>
      </c>
      <c r="BG48" s="135">
        <f t="shared" si="55"/>
        <v>2022</v>
      </c>
      <c r="BH48" s="325"/>
    </row>
    <row r="49" spans="1:81" ht="18">
      <c r="S49" s="1196" t="s">
        <v>808</v>
      </c>
      <c r="T49" s="1140"/>
      <c r="U49" s="1197">
        <v>1</v>
      </c>
      <c r="W49" s="356" t="s">
        <v>809</v>
      </c>
      <c r="X49" s="1141"/>
      <c r="Y49" s="1197">
        <v>1</v>
      </c>
      <c r="Z49" s="1232"/>
      <c r="AA49" s="1233"/>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33"/>
      <c r="AY49" s="409">
        <f>AY5/$AX5-1</f>
        <v>-3.9181125158562535E-2</v>
      </c>
      <c r="AZ49" s="409">
        <f t="shared" ref="AY49:BE59" si="56">AZ5/$AX5-1</f>
        <v>-6.9990122108084085E-2</v>
      </c>
      <c r="BA49" s="409">
        <f t="shared" si="56"/>
        <v>-8.5210829087683404E-2</v>
      </c>
      <c r="BB49" s="409">
        <f t="shared" si="56"/>
        <v>-9.7118039583730664E-2</v>
      </c>
      <c r="BC49" s="409">
        <f t="shared" si="56"/>
        <v>-0.13132659946840786</v>
      </c>
      <c r="BD49" s="409">
        <f t="shared" si="56"/>
        <v>-0.15947978727020884</v>
      </c>
      <c r="BE49" s="409">
        <f t="shared" si="56"/>
        <v>-0.20890716957991073</v>
      </c>
      <c r="BF49" s="409">
        <f t="shared" ref="BF49" si="57">BF5/$AX5-1</f>
        <v>-0.19270476484914212</v>
      </c>
      <c r="BG49" s="409">
        <f>BG5/$AX5-1</f>
        <v>-0.21320985290199368</v>
      </c>
      <c r="BH49" s="428"/>
      <c r="BR49" s="1208"/>
      <c r="BS49" s="1208"/>
      <c r="BT49" s="1208"/>
      <c r="BU49" s="1208"/>
      <c r="BV49" s="1208"/>
      <c r="BW49" s="1208"/>
      <c r="BX49" s="1208"/>
      <c r="BY49" s="1208"/>
      <c r="BZ49" s="1208"/>
      <c r="CA49" s="1208"/>
      <c r="CB49" s="1208"/>
      <c r="CC49" s="1208"/>
    </row>
    <row r="50" spans="1:81" ht="16.2">
      <c r="S50" s="1199"/>
      <c r="T50" s="1148" t="s">
        <v>27</v>
      </c>
      <c r="U50" s="1197">
        <v>1</v>
      </c>
      <c r="W50" s="356"/>
      <c r="X50" s="1148" t="s">
        <v>810</v>
      </c>
      <c r="Y50" s="1197">
        <v>1</v>
      </c>
      <c r="Z50" s="1232"/>
      <c r="AA50" s="1233"/>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33"/>
      <c r="AY50" s="409">
        <f t="shared" si="56"/>
        <v>-4.0629391037306228E-2</v>
      </c>
      <c r="AZ50" s="409">
        <f t="shared" si="56"/>
        <v>-7.2503130668177262E-2</v>
      </c>
      <c r="BA50" s="409">
        <f t="shared" si="56"/>
        <v>-8.8487871313929212E-2</v>
      </c>
      <c r="BB50" s="409">
        <f t="shared" si="56"/>
        <v>-0.10195493933337862</v>
      </c>
      <c r="BC50" s="409">
        <f t="shared" si="56"/>
        <v>-0.13839335175215561</v>
      </c>
      <c r="BD50" s="409">
        <f t="shared" si="56"/>
        <v>-0.1674426356419858</v>
      </c>
      <c r="BE50" s="409">
        <f t="shared" si="56"/>
        <v>-0.21652286512120877</v>
      </c>
      <c r="BF50" s="409">
        <f t="shared" ref="BF50:BG50" si="58">BF6/$AX6-1</f>
        <v>-0.20097055817901233</v>
      </c>
      <c r="BG50" s="409">
        <f t="shared" si="58"/>
        <v>-0.21962582342834458</v>
      </c>
      <c r="BH50" s="428"/>
      <c r="BR50" s="1208"/>
      <c r="BS50" s="1208"/>
      <c r="BT50" s="1208"/>
      <c r="BU50" s="1208"/>
      <c r="BV50" s="1208"/>
      <c r="BW50" s="1208"/>
      <c r="BX50" s="1208"/>
      <c r="BY50" s="1208"/>
      <c r="BZ50" s="1208"/>
      <c r="CA50" s="1208"/>
      <c r="CB50" s="1208"/>
      <c r="CC50" s="1208"/>
    </row>
    <row r="51" spans="1:81" ht="16.2">
      <c r="S51" s="1202"/>
      <c r="T51" s="1151" t="s">
        <v>811</v>
      </c>
      <c r="U51" s="1197">
        <v>1</v>
      </c>
      <c r="W51" s="313"/>
      <c r="X51" s="1148" t="s">
        <v>812</v>
      </c>
      <c r="Y51" s="1197">
        <v>1</v>
      </c>
      <c r="Z51" s="1232"/>
      <c r="AA51" s="1233"/>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33"/>
      <c r="AY51" s="409">
        <f t="shared" si="56"/>
        <v>-1.7424857957382578E-2</v>
      </c>
      <c r="AZ51" s="409">
        <f t="shared" si="56"/>
        <v>-3.2238983650226261E-2</v>
      </c>
      <c r="BA51" s="409">
        <f t="shared" si="56"/>
        <v>-3.5982156818193944E-2</v>
      </c>
      <c r="BB51" s="409">
        <f t="shared" si="56"/>
        <v>-2.4456738283205381E-2</v>
      </c>
      <c r="BC51" s="409">
        <f t="shared" si="56"/>
        <v>-2.5167811095143766E-2</v>
      </c>
      <c r="BD51" s="409">
        <f t="shared" si="56"/>
        <v>-3.9859585343510973E-2</v>
      </c>
      <c r="BE51" s="409">
        <f t="shared" si="56"/>
        <v>-9.4501997469491728E-2</v>
      </c>
      <c r="BF51" s="409">
        <f t="shared" ref="BF51:BG51" si="59">BF7/$AX7-1</f>
        <v>-6.853363649915134E-2</v>
      </c>
      <c r="BG51" s="409">
        <f t="shared" si="59"/>
        <v>-0.11682729554499993</v>
      </c>
      <c r="BH51" s="428"/>
      <c r="BR51" s="1208"/>
      <c r="BS51" s="1208"/>
      <c r="BT51" s="1208"/>
      <c r="BU51" s="1208"/>
      <c r="BV51" s="1208"/>
      <c r="BW51" s="1208"/>
      <c r="BX51" s="1208"/>
      <c r="BY51" s="1208"/>
      <c r="BZ51" s="1208"/>
      <c r="CA51" s="1208"/>
      <c r="CB51" s="1208"/>
      <c r="CC51" s="1208"/>
    </row>
    <row r="52" spans="1:81" ht="18">
      <c r="S52" s="1205" t="s">
        <v>813</v>
      </c>
      <c r="T52" s="1140"/>
      <c r="U52" s="1197">
        <v>28</v>
      </c>
      <c r="W52" s="312" t="s">
        <v>814</v>
      </c>
      <c r="X52" s="1141"/>
      <c r="Y52" s="1197">
        <v>28</v>
      </c>
      <c r="Z52" s="1232"/>
      <c r="AA52" s="1233"/>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33"/>
      <c r="AY52" s="409">
        <f t="shared" si="56"/>
        <v>-1.7227055332568297E-2</v>
      </c>
      <c r="AZ52" s="409">
        <f t="shared" si="56"/>
        <v>-2.9945103456431421E-2</v>
      </c>
      <c r="BA52" s="409">
        <f t="shared" si="56"/>
        <v>-3.1281186799852145E-2</v>
      </c>
      <c r="BB52" s="409">
        <f t="shared" si="56"/>
        <v>-3.7564015528368855E-2</v>
      </c>
      <c r="BC52" s="409">
        <f t="shared" si="56"/>
        <v>-5.309969369960954E-2</v>
      </c>
      <c r="BD52" s="409">
        <f t="shared" si="56"/>
        <v>-6.1893259364262709E-2</v>
      </c>
      <c r="BE52" s="409">
        <f t="shared" si="56"/>
        <v>-6.9090797234552581E-2</v>
      </c>
      <c r="BF52" s="409">
        <f t="shared" ref="BF52:BG52" si="60">BF8/$AX8-1</f>
        <v>-6.989988340984099E-2</v>
      </c>
      <c r="BG52" s="409">
        <f t="shared" si="60"/>
        <v>-8.5533539515232682E-2</v>
      </c>
      <c r="BH52" s="428"/>
      <c r="BR52" s="1208"/>
      <c r="BS52" s="1208"/>
      <c r="BT52" s="1208"/>
      <c r="BU52" s="1208"/>
      <c r="BV52" s="1208"/>
      <c r="BW52" s="1208"/>
      <c r="BX52" s="1208"/>
      <c r="BZ52" s="1208"/>
      <c r="CA52" s="1208"/>
      <c r="CB52" s="1208"/>
      <c r="CC52" s="1208"/>
    </row>
    <row r="53" spans="1:81" ht="18">
      <c r="S53" s="1205" t="s">
        <v>815</v>
      </c>
      <c r="T53" s="1140"/>
      <c r="U53" s="1197">
        <v>265</v>
      </c>
      <c r="W53" s="333" t="s">
        <v>816</v>
      </c>
      <c r="X53" s="1141"/>
      <c r="Y53" s="1197">
        <v>265</v>
      </c>
      <c r="Z53" s="1232"/>
      <c r="AA53" s="1233"/>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33"/>
      <c r="AY53" s="409">
        <f t="shared" si="56"/>
        <v>-2.227511440616825E-2</v>
      </c>
      <c r="AZ53" s="409">
        <f t="shared" si="56"/>
        <v>-3.649038859121212E-2</v>
      </c>
      <c r="BA53" s="409">
        <f t="shared" si="56"/>
        <v>-5.9526920640831205E-2</v>
      </c>
      <c r="BB53" s="409">
        <f t="shared" si="56"/>
        <v>-4.7352004956439209E-2</v>
      </c>
      <c r="BC53" s="409">
        <f t="shared" si="56"/>
        <v>-7.0704414283575323E-2</v>
      </c>
      <c r="BD53" s="409">
        <f t="shared" si="56"/>
        <v>-9.3716291849742728E-2</v>
      </c>
      <c r="BE53" s="409">
        <f t="shared" si="56"/>
        <v>-0.11080066266807609</v>
      </c>
      <c r="BF53" s="409">
        <f t="shared" ref="BF53:BG53" si="61">BF9/$AX9-1</f>
        <v>-0.11584445621498429</v>
      </c>
      <c r="BG53" s="409">
        <f t="shared" si="61"/>
        <v>-0.13291969816146731</v>
      </c>
      <c r="BH53" s="428"/>
      <c r="BR53" s="1208"/>
      <c r="BS53" s="1208"/>
      <c r="BT53" s="1208"/>
      <c r="BU53" s="1208"/>
      <c r="BV53" s="1208"/>
      <c r="BW53" s="1208"/>
      <c r="BX53" s="1208"/>
      <c r="BY53" s="1208"/>
      <c r="BZ53" s="1208"/>
      <c r="CA53" s="1208"/>
      <c r="CB53" s="1208"/>
      <c r="CC53" s="1208"/>
    </row>
    <row r="54" spans="1:81" ht="15.6">
      <c r="S54" s="1209" t="s">
        <v>28</v>
      </c>
      <c r="T54" s="1160"/>
      <c r="U54" s="1197"/>
      <c r="W54" s="1209" t="s">
        <v>172</v>
      </c>
      <c r="X54" s="1141"/>
      <c r="Y54" s="1197"/>
      <c r="Z54" s="1232"/>
      <c r="AA54" s="1233"/>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33"/>
      <c r="AY54" s="409">
        <f t="shared" si="56"/>
        <v>8.253351878464632E-2</v>
      </c>
      <c r="AZ54" s="409">
        <f t="shared" si="56"/>
        <v>0.1575769662482871</v>
      </c>
      <c r="BA54" s="409">
        <f t="shared" si="56"/>
        <v>0.22539445822324411</v>
      </c>
      <c r="BB54" s="409">
        <f t="shared" si="56"/>
        <v>0.26106056761118124</v>
      </c>
      <c r="BC54" s="409">
        <f t="shared" si="56"/>
        <v>0.29358236816861538</v>
      </c>
      <c r="BD54" s="409">
        <f t="shared" si="56"/>
        <v>0.34731823600806888</v>
      </c>
      <c r="BE54" s="409">
        <f t="shared" si="56"/>
        <v>0.39614516754723206</v>
      </c>
      <c r="BF54" s="409">
        <f t="shared" ref="BF54:BG54" si="62">BF10/$AX10-1</f>
        <v>0.40889398151579481</v>
      </c>
      <c r="BG54" s="409">
        <f t="shared" si="62"/>
        <v>0.38970451209648171</v>
      </c>
      <c r="BH54" s="428"/>
      <c r="BR54" s="1208"/>
      <c r="BS54" s="1208"/>
      <c r="BT54" s="1208"/>
      <c r="BU54" s="1208"/>
      <c r="BV54" s="1208"/>
      <c r="BW54" s="1208"/>
      <c r="BX54" s="1208"/>
      <c r="BY54" s="1208"/>
      <c r="BZ54" s="1208"/>
      <c r="CA54" s="1208"/>
      <c r="CB54" s="1208"/>
      <c r="CC54" s="1208"/>
    </row>
    <row r="55" spans="1:81" ht="27.6">
      <c r="S55" s="1210"/>
      <c r="T55" s="1163" t="s">
        <v>817</v>
      </c>
      <c r="U55" s="1164" t="s">
        <v>1048</v>
      </c>
      <c r="W55" s="1211"/>
      <c r="X55" s="1165" t="s">
        <v>173</v>
      </c>
      <c r="Y55" s="1164" t="s">
        <v>1050</v>
      </c>
      <c r="Z55" s="1232"/>
      <c r="AA55" s="1233"/>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33"/>
      <c r="AY55" s="409">
        <f t="shared" si="56"/>
        <v>0.11561451473514017</v>
      </c>
      <c r="AZ55" s="409">
        <f t="shared" si="56"/>
        <v>0.22367175912148562</v>
      </c>
      <c r="BA55" s="409">
        <f t="shared" si="56"/>
        <v>0.30156649827458915</v>
      </c>
      <c r="BB55" s="409">
        <f t="shared" si="56"/>
        <v>0.34995003915065359</v>
      </c>
      <c r="BC55" s="409">
        <f t="shared" si="56"/>
        <v>0.39554115700880366</v>
      </c>
      <c r="BD55" s="409">
        <f t="shared" si="56"/>
        <v>0.46577275079250469</v>
      </c>
      <c r="BE55" s="409">
        <f t="shared" si="56"/>
        <v>0.52105371499570063</v>
      </c>
      <c r="BF55" s="409">
        <f t="shared" ref="BF55:BG55" si="63">BF11/$AX11-1</f>
        <v>0.54585973869199012</v>
      </c>
      <c r="BG55" s="409">
        <f t="shared" si="63"/>
        <v>0.52082191555827828</v>
      </c>
      <c r="BH55" s="428"/>
      <c r="BR55" s="1214"/>
      <c r="BS55" s="1214"/>
      <c r="BT55" s="1214"/>
      <c r="BU55" s="1214"/>
      <c r="BV55" s="1214"/>
      <c r="BW55" s="1208"/>
      <c r="BX55" s="1208"/>
      <c r="BY55" s="1208"/>
      <c r="BZ55" s="1208"/>
      <c r="CA55" s="1208"/>
      <c r="CB55" s="1208"/>
      <c r="CC55" s="1208"/>
    </row>
    <row r="56" spans="1:81" ht="27.6">
      <c r="S56" s="1210"/>
      <c r="T56" s="1163" t="s">
        <v>818</v>
      </c>
      <c r="U56" s="1164" t="s">
        <v>1049</v>
      </c>
      <c r="W56" s="1211"/>
      <c r="X56" s="1165" t="s">
        <v>174</v>
      </c>
      <c r="Y56" s="1164" t="s">
        <v>1051</v>
      </c>
      <c r="Z56" s="1232"/>
      <c r="AA56" s="1233"/>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33"/>
      <c r="AY56" s="409">
        <f t="shared" si="56"/>
        <v>2.7109692818812592E-2</v>
      </c>
      <c r="AZ56" s="409">
        <f t="shared" si="56"/>
        <v>1.0685167454284272E-2</v>
      </c>
      <c r="BA56" s="409">
        <f t="shared" si="56"/>
        <v>3.0535492087697458E-2</v>
      </c>
      <c r="BB56" s="409">
        <f t="shared" si="56"/>
        <v>6.9423959304178773E-2</v>
      </c>
      <c r="BC56" s="409">
        <f t="shared" si="56"/>
        <v>7.2210278345169909E-2</v>
      </c>
      <c r="BD56" s="409">
        <f t="shared" si="56"/>
        <v>5.7518655287710052E-2</v>
      </c>
      <c r="BE56" s="409">
        <f t="shared" si="56"/>
        <v>7.6894401484362218E-2</v>
      </c>
      <c r="BF56" s="409">
        <f t="shared" ref="BF56:BG56" si="64">BF12/$AX12-1</f>
        <v>-2.6747508264018838E-2</v>
      </c>
      <c r="BG56" s="409">
        <f t="shared" si="64"/>
        <v>2.1393344105445911E-2</v>
      </c>
      <c r="BH56" s="428"/>
      <c r="BR56" s="1214"/>
      <c r="BS56" s="1214"/>
      <c r="BT56" s="1214"/>
      <c r="BU56" s="1214"/>
      <c r="BV56" s="1214"/>
      <c r="BW56" s="1208"/>
      <c r="BX56" s="1208"/>
      <c r="BY56" s="1208"/>
      <c r="BZ56" s="1208"/>
      <c r="CA56" s="1208"/>
      <c r="CB56" s="1208"/>
      <c r="CC56" s="1208"/>
    </row>
    <row r="57" spans="1:81" ht="18.75" customHeight="1">
      <c r="S57" s="1210"/>
      <c r="T57" s="1166" t="s">
        <v>819</v>
      </c>
      <c r="U57" s="1197">
        <v>23500</v>
      </c>
      <c r="W57" s="1211"/>
      <c r="X57" s="1165" t="s">
        <v>820</v>
      </c>
      <c r="Y57" s="1197">
        <v>23500</v>
      </c>
      <c r="Z57" s="1232"/>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AU57" s="1233"/>
      <c r="AV57" s="1233"/>
      <c r="AW57" s="1233"/>
      <c r="AX57" s="1233"/>
      <c r="AY57" s="409">
        <f t="shared" si="56"/>
        <v>-2.4677475216118849E-2</v>
      </c>
      <c r="AZ57" s="409">
        <f t="shared" si="56"/>
        <v>8.4762011043322261E-3</v>
      </c>
      <c r="BA57" s="409">
        <f t="shared" si="56"/>
        <v>2.6154743587988749E-2</v>
      </c>
      <c r="BB57" s="409">
        <f t="shared" si="56"/>
        <v>-9.4045939301686809E-3</v>
      </c>
      <c r="BC57" s="409">
        <f t="shared" si="56"/>
        <v>-3.1455176254553185E-2</v>
      </c>
      <c r="BD57" s="409">
        <f t="shared" si="56"/>
        <v>-6.1323501794851909E-2</v>
      </c>
      <c r="BE57" s="409">
        <f t="shared" si="56"/>
        <v>-4.2506522793932411E-2</v>
      </c>
      <c r="BF57" s="409">
        <f t="shared" ref="BF57:BG57" si="65">BF13/$AX13-1</f>
        <v>-4.5932568765108872E-2</v>
      </c>
      <c r="BG57" s="409">
        <f t="shared" si="65"/>
        <v>-8.9497576496681774E-2</v>
      </c>
      <c r="BH57" s="428"/>
      <c r="BI57" s="361"/>
      <c r="BJ57" s="361"/>
      <c r="BL57" s="361"/>
      <c r="BO57" s="344"/>
      <c r="BP57" s="1213"/>
      <c r="BQ57" s="1188"/>
      <c r="BR57" s="1214"/>
      <c r="BS57" s="1214"/>
      <c r="BT57" s="1214"/>
      <c r="BU57" s="1214"/>
      <c r="BV57" s="1214"/>
      <c r="BW57" s="1208"/>
      <c r="BX57" s="1208"/>
      <c r="BY57" s="1208"/>
      <c r="BZ57" s="1208"/>
      <c r="CA57" s="1208"/>
      <c r="CB57" s="1208"/>
      <c r="CC57" s="1208"/>
    </row>
    <row r="58" spans="1:81" ht="18.75" customHeight="1" thickBot="1">
      <c r="S58" s="1215"/>
      <c r="T58" s="1168" t="s">
        <v>821</v>
      </c>
      <c r="U58" s="1197">
        <v>16100</v>
      </c>
      <c r="W58" s="632"/>
      <c r="X58" s="1170" t="s">
        <v>822</v>
      </c>
      <c r="Y58" s="1197">
        <v>16100</v>
      </c>
      <c r="Z58" s="1236"/>
      <c r="AA58" s="1237"/>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V58" s="1243"/>
      <c r="AW58" s="1243"/>
      <c r="AX58" s="1237"/>
      <c r="AY58" s="1219">
        <f t="shared" si="56"/>
        <v>-0.30744373317097784</v>
      </c>
      <c r="AZ58" s="1219">
        <f t="shared" si="56"/>
        <v>-0.65137399727128842</v>
      </c>
      <c r="BA58" s="1219">
        <f t="shared" si="56"/>
        <v>-0.61341932518225784</v>
      </c>
      <c r="BB58" s="1219">
        <f t="shared" si="56"/>
        <v>-0.72954187746311083</v>
      </c>
      <c r="BC58" s="1219">
        <f t="shared" si="56"/>
        <v>-0.81648324827605978</v>
      </c>
      <c r="BD58" s="1219">
        <f t="shared" si="56"/>
        <v>-0.82926637213925347</v>
      </c>
      <c r="BE58" s="1219">
        <f t="shared" si="56"/>
        <v>-0.8053622052064846</v>
      </c>
      <c r="BF58" s="1219">
        <f t="shared" ref="BF58:BG58" si="66">BF14/$AX14-1</f>
        <v>-0.77961209245072527</v>
      </c>
      <c r="BG58" s="1219">
        <f t="shared" si="66"/>
        <v>-0.77643666417438661</v>
      </c>
      <c r="BH58" s="428"/>
      <c r="BI58" s="361"/>
      <c r="BJ58" s="361"/>
      <c r="BL58" s="361"/>
      <c r="BO58" s="344"/>
      <c r="BP58" s="1213"/>
      <c r="BQ58" s="1188"/>
      <c r="BR58" s="1214"/>
      <c r="BS58" s="1214"/>
      <c r="BU58" s="1214"/>
      <c r="BV58" s="1214"/>
      <c r="BW58" s="1208"/>
      <c r="BX58" s="1208"/>
      <c r="BY58" s="1208"/>
      <c r="BZ58" s="1208"/>
      <c r="CA58" s="1208"/>
      <c r="CB58" s="1208"/>
      <c r="CC58" s="1208"/>
    </row>
    <row r="59" spans="1:81" ht="21.75" customHeight="1" thickTop="1">
      <c r="S59" s="1221" t="s">
        <v>29</v>
      </c>
      <c r="T59" s="1222"/>
      <c r="U59" s="1223"/>
      <c r="W59" s="1224" t="s">
        <v>175</v>
      </c>
      <c r="X59" s="1225"/>
      <c r="Y59" s="1223"/>
      <c r="Z59" s="1239"/>
      <c r="AA59" s="1240"/>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0"/>
      <c r="AY59" s="1245">
        <f t="shared" si="56"/>
        <v>-3.5217809162586988E-2</v>
      </c>
      <c r="AZ59" s="1245">
        <f t="shared" si="56"/>
        <v>-6.257652030189309E-2</v>
      </c>
      <c r="BA59" s="1245">
        <f t="shared" si="56"/>
        <v>-7.539224556829538E-2</v>
      </c>
      <c r="BB59" s="1245">
        <f t="shared" si="56"/>
        <v>-8.5571919565377241E-2</v>
      </c>
      <c r="BC59" s="1245">
        <f t="shared" si="56"/>
        <v>-0.11743112338674799</v>
      </c>
      <c r="BD59" s="1245">
        <f t="shared" si="56"/>
        <v>-0.14289943321924126</v>
      </c>
      <c r="BE59" s="1245">
        <f t="shared" si="56"/>
        <v>-0.18829435357414848</v>
      </c>
      <c r="BF59" s="1245">
        <f>BF15/$AX15-1</f>
        <v>-0.17287833734886771</v>
      </c>
      <c r="BG59" s="1245">
        <f>BG15/$AX15-1</f>
        <v>-0.19318713236815088</v>
      </c>
      <c r="BH59" s="428"/>
      <c r="BR59" s="1208"/>
      <c r="BS59" s="1208"/>
      <c r="BT59" s="1214"/>
      <c r="BU59" s="1208"/>
      <c r="BV59" s="1208"/>
      <c r="BW59" s="1208"/>
      <c r="BX59" s="1208"/>
      <c r="BY59" s="1208"/>
      <c r="BZ59" s="1208"/>
      <c r="CA59" s="1208"/>
      <c r="CB59" s="1208"/>
      <c r="CC59" s="1208"/>
    </row>
    <row r="60" spans="1:81" ht="15.6">
      <c r="S60" s="1130"/>
      <c r="T60" s="1053"/>
      <c r="U60" s="1187"/>
      <c r="W60" s="1130"/>
      <c r="Y60" s="1187"/>
      <c r="Z60" s="1246"/>
      <c r="AA60" s="361"/>
      <c r="AB60" s="361"/>
      <c r="AC60" s="361"/>
      <c r="AD60" s="361"/>
      <c r="AE60" s="361"/>
      <c r="AF60" s="361"/>
      <c r="AG60" s="361"/>
      <c r="AH60" s="361"/>
      <c r="AI60" s="361"/>
      <c r="AJ60" s="361"/>
      <c r="AK60" s="361"/>
      <c r="BI60" s="361"/>
      <c r="BJ60" s="361"/>
      <c r="BK60" s="361"/>
      <c r="BL60" s="361"/>
      <c r="BO60" s="688"/>
      <c r="BP60" s="1207"/>
      <c r="BQ60" s="1188"/>
      <c r="BR60" s="1214"/>
      <c r="BS60" s="1214"/>
      <c r="BT60" s="1214"/>
      <c r="BU60" s="1214"/>
      <c r="BV60" s="1214"/>
      <c r="BX60" s="1208"/>
      <c r="BY60" s="1208"/>
      <c r="BZ60" s="1208"/>
      <c r="CA60" s="1208"/>
      <c r="CB60" s="1208"/>
      <c r="CC60" s="1208"/>
    </row>
    <row r="62" spans="1:81" ht="15.6">
      <c r="BU62" s="1208"/>
    </row>
    <row r="64" spans="1:81" s="28" customFormat="1" ht="18.75" customHeight="1" thickBot="1">
      <c r="A64" s="32"/>
      <c r="S64" s="1129" t="s">
        <v>825</v>
      </c>
      <c r="U64" s="616"/>
      <c r="W64" s="1129" t="s">
        <v>826</v>
      </c>
      <c r="Y64" s="616"/>
      <c r="Z64" s="616"/>
      <c r="AM64" s="1130"/>
      <c r="AN64" s="1130"/>
      <c r="AP64" s="1131"/>
      <c r="AQ64" s="1131"/>
      <c r="AR64" s="1130"/>
      <c r="AT64" s="1130"/>
      <c r="AW64" s="1130"/>
      <c r="AX64" s="1130"/>
      <c r="AY64" s="1130"/>
      <c r="AZ64" s="1130"/>
      <c r="BA64" s="1130"/>
      <c r="BB64" s="1130"/>
      <c r="BC64" s="1130"/>
      <c r="BD64" s="1130"/>
      <c r="BE64" s="1130"/>
      <c r="BF64" s="1130"/>
      <c r="BG64" s="1130"/>
      <c r="BH64" s="1132"/>
      <c r="BI64" s="1130"/>
      <c r="BJ64" s="1130"/>
      <c r="BK64" s="1130"/>
      <c r="BL64" s="1130"/>
    </row>
    <row r="65" spans="1:64" s="28" customFormat="1" ht="28.5" customHeight="1">
      <c r="A65" s="32"/>
      <c r="S65" s="1298"/>
      <c r="T65" s="1133"/>
      <c r="U65" s="1247"/>
      <c r="V65" s="32"/>
      <c r="W65" s="1134"/>
      <c r="X65" s="1133"/>
      <c r="Y65" s="1247"/>
      <c r="Z65" s="1135"/>
      <c r="AA65" s="1136">
        <v>1990</v>
      </c>
      <c r="AB65" s="1136">
        <f>AA65+1</f>
        <v>1991</v>
      </c>
      <c r="AC65" s="1136">
        <f t="shared" ref="AC65" si="67">AB65+1</f>
        <v>1992</v>
      </c>
      <c r="AD65" s="1136">
        <f t="shared" ref="AD65" si="68">AC65+1</f>
        <v>1993</v>
      </c>
      <c r="AE65" s="1136">
        <f t="shared" ref="AE65" si="69">AD65+1</f>
        <v>1994</v>
      </c>
      <c r="AF65" s="1136">
        <f t="shared" ref="AF65" si="70">AE65+1</f>
        <v>1995</v>
      </c>
      <c r="AG65" s="1136">
        <f t="shared" ref="AG65" si="71">AF65+1</f>
        <v>1996</v>
      </c>
      <c r="AH65" s="1136">
        <f t="shared" ref="AH65" si="72">AG65+1</f>
        <v>1997</v>
      </c>
      <c r="AI65" s="1136">
        <f t="shared" ref="AI65" si="73">AH65+1</f>
        <v>1998</v>
      </c>
      <c r="AJ65" s="1136">
        <f t="shared" ref="AJ65" si="74">AI65+1</f>
        <v>1999</v>
      </c>
      <c r="AK65" s="1136">
        <f t="shared" ref="AK65" si="75">AJ65+1</f>
        <v>2000</v>
      </c>
      <c r="AL65" s="1136">
        <f t="shared" ref="AL65" si="76">AK65+1</f>
        <v>2001</v>
      </c>
      <c r="AM65" s="1136">
        <f t="shared" ref="AM65" si="77">AL65+1</f>
        <v>2002</v>
      </c>
      <c r="AN65" s="1136">
        <f t="shared" ref="AN65" si="78">AM65+1</f>
        <v>2003</v>
      </c>
      <c r="AO65" s="1136">
        <f t="shared" ref="AO65" si="79">AN65+1</f>
        <v>2004</v>
      </c>
      <c r="AP65" s="1136">
        <f t="shared" ref="AP65" si="80">AO65+1</f>
        <v>2005</v>
      </c>
      <c r="AQ65" s="1136">
        <f t="shared" ref="AQ65" si="81">AP65+1</f>
        <v>2006</v>
      </c>
      <c r="AR65" s="1136">
        <f t="shared" ref="AR65" si="82">AQ65+1</f>
        <v>2007</v>
      </c>
      <c r="AS65" s="1136">
        <f t="shared" ref="AS65" si="83">AR65+1</f>
        <v>2008</v>
      </c>
      <c r="AT65" s="1136">
        <f t="shared" ref="AT65" si="84">AS65+1</f>
        <v>2009</v>
      </c>
      <c r="AU65" s="1136">
        <f t="shared" ref="AU65" si="85">AT65+1</f>
        <v>2010</v>
      </c>
      <c r="AV65" s="1136">
        <f t="shared" ref="AV65" si="86">AU65+1</f>
        <v>2011</v>
      </c>
      <c r="AW65" s="1136">
        <f t="shared" ref="AW65" si="87">AV65+1</f>
        <v>2012</v>
      </c>
      <c r="AX65" s="1136">
        <f t="shared" ref="AX65" si="88">AW65+1</f>
        <v>2013</v>
      </c>
      <c r="AY65" s="1136">
        <f t="shared" ref="AY65" si="89">AX65+1</f>
        <v>2014</v>
      </c>
      <c r="AZ65" s="1136">
        <f t="shared" ref="AZ65" si="90">AY65+1</f>
        <v>2015</v>
      </c>
      <c r="BA65" s="1136">
        <f t="shared" ref="BA65" si="91">AZ65+1</f>
        <v>2016</v>
      </c>
      <c r="BB65" s="1136">
        <f t="shared" ref="BB65" si="92">BA65+1</f>
        <v>2017</v>
      </c>
      <c r="BC65" s="1136">
        <f t="shared" ref="BC65" si="93">BB65+1</f>
        <v>2018</v>
      </c>
      <c r="BD65" s="1136">
        <f t="shared" ref="BD65" si="94">BC65+1</f>
        <v>2019</v>
      </c>
      <c r="BE65" s="1136">
        <f t="shared" ref="BE65" si="95">BD65+1</f>
        <v>2020</v>
      </c>
      <c r="BF65" s="1137">
        <f t="shared" ref="BF65:BG65" si="96">BE65+1</f>
        <v>2021</v>
      </c>
      <c r="BG65" s="1138">
        <f t="shared" si="96"/>
        <v>2022</v>
      </c>
      <c r="BH65" s="325"/>
      <c r="BI65" s="616"/>
      <c r="BJ65" s="616"/>
      <c r="BK65" s="616"/>
      <c r="BL65" s="616"/>
    </row>
    <row r="66" spans="1:64">
      <c r="S66" s="1295" t="s">
        <v>558</v>
      </c>
      <c r="T66" s="1296"/>
      <c r="U66" s="1297"/>
      <c r="W66" s="1248" t="s">
        <v>543</v>
      </c>
      <c r="X66" s="1140"/>
      <c r="Y66" s="310"/>
      <c r="Z66" s="1249"/>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369">
        <f>AY15</f>
        <v>1357.7745427732639</v>
      </c>
      <c r="AZ66" s="369">
        <f t="shared" ref="AZ66:BF66" si="97">AZ15</f>
        <v>1319.2715916814798</v>
      </c>
      <c r="BA66" s="369">
        <f t="shared" si="97"/>
        <v>1301.2355357932659</v>
      </c>
      <c r="BB66" s="369">
        <f t="shared" si="97"/>
        <v>1286.9092947637007</v>
      </c>
      <c r="BC66" s="369">
        <f t="shared" si="97"/>
        <v>1242.0726297500823</v>
      </c>
      <c r="BD66" s="369">
        <f t="shared" si="97"/>
        <v>1206.2301120642962</v>
      </c>
      <c r="BE66" s="369">
        <f t="shared" si="97"/>
        <v>1142.3441201642863</v>
      </c>
      <c r="BF66" s="1251">
        <f t="shared" si="97"/>
        <v>1164.039664070935</v>
      </c>
      <c r="BG66" s="1252">
        <f t="shared" ref="BG66" si="98">BG15</f>
        <v>1135.4583271293309</v>
      </c>
    </row>
    <row r="67" spans="1:64" ht="30.75" customHeight="1" thickBot="1">
      <c r="S67" s="1253" t="s">
        <v>557</v>
      </c>
      <c r="T67" s="1254"/>
      <c r="U67" s="1255"/>
      <c r="W67" s="1892" t="s">
        <v>559</v>
      </c>
      <c r="X67" s="1893"/>
      <c r="Y67" s="1894"/>
      <c r="Z67" s="1256"/>
      <c r="AA67" s="1257"/>
      <c r="AB67" s="1257"/>
      <c r="AC67" s="1257"/>
      <c r="AD67" s="1257"/>
      <c r="AE67" s="1257"/>
      <c r="AF67" s="1257"/>
      <c r="AG67" s="1257"/>
      <c r="AH67" s="1257"/>
      <c r="AI67" s="1257"/>
      <c r="AJ67" s="1257"/>
      <c r="AK67" s="1257"/>
      <c r="AL67" s="1257"/>
      <c r="AM67" s="1257"/>
      <c r="AN67" s="1257"/>
      <c r="AO67" s="1257"/>
      <c r="AP67" s="1257"/>
      <c r="AQ67" s="1257"/>
      <c r="AR67" s="1257"/>
      <c r="AS67" s="1257"/>
      <c r="AT67" s="1257"/>
      <c r="AU67" s="1257"/>
      <c r="AV67" s="1257"/>
      <c r="AW67" s="1257"/>
      <c r="AX67" s="1257"/>
      <c r="AY67" s="1258">
        <f>'13.NDC-LULUCF'!AY6</f>
        <v>-63.086135523171471</v>
      </c>
      <c r="AZ67" s="1258">
        <f>'13.NDC-LULUCF'!AZ6</f>
        <v>-60.134547456154436</v>
      </c>
      <c r="BA67" s="1258">
        <f>'13.NDC-LULUCF'!BA6</f>
        <v>-58.844348927087466</v>
      </c>
      <c r="BB67" s="1258">
        <f>'13.NDC-LULUCF'!BB6</f>
        <v>-59.529697730022747</v>
      </c>
      <c r="BC67" s="1258">
        <f>'13.NDC-LULUCF'!BC6</f>
        <v>-59.045927490988348</v>
      </c>
      <c r="BD67" s="1258">
        <f>'13.NDC-LULUCF'!BD6</f>
        <v>-54.12421547105702</v>
      </c>
      <c r="BE67" s="1258">
        <f>'13.NDC-LULUCF'!BE6</f>
        <v>-52.062206117803179</v>
      </c>
      <c r="BF67" s="1259">
        <f>'13.NDC-LULUCF'!BF6</f>
        <v>-53.627104958512525</v>
      </c>
      <c r="BG67" s="1260">
        <f>'13.NDC-LULUCF'!BG6</f>
        <v>-50.180973676994938</v>
      </c>
    </row>
    <row r="68" spans="1:64" ht="15" thickTop="1" thickBot="1">
      <c r="S68" s="1261" t="s">
        <v>556</v>
      </c>
      <c r="T68" s="1262"/>
      <c r="U68" s="1263"/>
      <c r="W68" s="1264" t="s">
        <v>560</v>
      </c>
      <c r="X68" s="1265"/>
      <c r="Y68" s="1181"/>
      <c r="Z68" s="1266"/>
      <c r="AA68" s="1267"/>
      <c r="AB68" s="1267"/>
      <c r="AC68" s="1267"/>
      <c r="AD68" s="1267"/>
      <c r="AE68" s="1267"/>
      <c r="AF68" s="1267"/>
      <c r="AG68" s="1267"/>
      <c r="AH68" s="1267"/>
      <c r="AI68" s="1267"/>
      <c r="AJ68" s="1267"/>
      <c r="AK68" s="1267"/>
      <c r="AL68" s="1267"/>
      <c r="AM68" s="1267"/>
      <c r="AN68" s="1267"/>
      <c r="AO68" s="1267"/>
      <c r="AP68" s="1267"/>
      <c r="AQ68" s="1267"/>
      <c r="AR68" s="1267"/>
      <c r="AS68" s="1267"/>
      <c r="AT68" s="1267"/>
      <c r="AU68" s="1267"/>
      <c r="AV68" s="1267"/>
      <c r="AW68" s="1267"/>
      <c r="AX68" s="1267"/>
      <c r="AY68" s="1268">
        <f>SUM(AY66:AY67)</f>
        <v>1294.6884072500925</v>
      </c>
      <c r="AZ68" s="1268">
        <f t="shared" ref="AZ68:BE68" si="99">SUM(AZ66:AZ67)</f>
        <v>1259.1370442253253</v>
      </c>
      <c r="BA68" s="1268">
        <f t="shared" si="99"/>
        <v>1242.3911868661785</v>
      </c>
      <c r="BB68" s="1268">
        <f t="shared" si="99"/>
        <v>1227.379597033678</v>
      </c>
      <c r="BC68" s="1268">
        <f t="shared" si="99"/>
        <v>1183.026702259094</v>
      </c>
      <c r="BD68" s="1268">
        <f t="shared" si="99"/>
        <v>1152.1058965932393</v>
      </c>
      <c r="BE68" s="1268">
        <f t="shared" si="99"/>
        <v>1090.2819140464831</v>
      </c>
      <c r="BF68" s="1269">
        <f>SUM(BF66:BF67)</f>
        <v>1110.4125591124225</v>
      </c>
      <c r="BG68" s="1270">
        <f>SUM(BG66:BG67)</f>
        <v>1085.277353452336</v>
      </c>
    </row>
    <row r="69" spans="1:64">
      <c r="BF69" s="361"/>
      <c r="BG69" s="361"/>
    </row>
    <row r="70" spans="1:64">
      <c r="S70" s="1891" t="s">
        <v>827</v>
      </c>
      <c r="T70" s="1891"/>
      <c r="U70" s="1891"/>
      <c r="W70" s="1891" t="s">
        <v>828</v>
      </c>
      <c r="X70" s="1891"/>
      <c r="Y70" s="1891"/>
      <c r="BF70" s="361"/>
      <c r="BG70" s="361"/>
    </row>
    <row r="71" spans="1:64">
      <c r="S71" s="1271"/>
      <c r="T71" s="1271"/>
      <c r="U71" s="1271"/>
    </row>
    <row r="72" spans="1:64">
      <c r="S72" s="1271"/>
      <c r="T72" s="1271"/>
      <c r="U72" s="1271"/>
    </row>
    <row r="73" spans="1:64" ht="123.75" customHeight="1">
      <c r="S73" s="1271"/>
      <c r="T73" s="1271"/>
      <c r="U73" s="1271"/>
    </row>
  </sheetData>
  <mergeCells count="3">
    <mergeCell ref="S70:U70"/>
    <mergeCell ref="W67:Y67"/>
    <mergeCell ref="W70:Y70"/>
  </mergeCells>
  <phoneticPr fontId="9"/>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2" max="1048575" man="1"/>
  </colBreaks>
  <ignoredErrors>
    <ignoredError sqref="AA5:BG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K119"/>
  <sheetViews>
    <sheetView zoomScaleNormal="100" workbookViewId="0">
      <pane xSplit="20" ySplit="4" topLeftCell="U5" activePane="bottomRight" state="frozen"/>
      <selection pane="topRight" activeCell="U1" sqref="U1"/>
      <selection pane="bottomLeft" activeCell="A5" sqref="A5"/>
      <selection pane="bottomRight" activeCell="U5" sqref="U5"/>
    </sheetView>
  </sheetViews>
  <sheetFormatPr defaultColWidth="9" defaultRowHeight="13.8"/>
  <cols>
    <col min="1" max="1" width="1.6640625" style="32" customWidth="1"/>
    <col min="2" max="15" width="1.6640625" style="28" hidden="1" customWidth="1"/>
    <col min="16" max="19" width="1.6640625" style="28" customWidth="1"/>
    <col min="20" max="20" width="47.44140625" style="28" customWidth="1"/>
    <col min="21" max="23" width="1.6640625" style="28" customWidth="1"/>
    <col min="24" max="24" width="1.44140625" style="28" customWidth="1"/>
    <col min="25" max="25" width="54.6640625" style="28" customWidth="1"/>
    <col min="26" max="26" width="2.109375" style="28" hidden="1" customWidth="1"/>
    <col min="27" max="59" width="11.109375" style="28" customWidth="1"/>
    <col min="60" max="61" width="10.6640625" style="28" hidden="1" customWidth="1"/>
    <col min="62" max="62" width="10.6640625" style="32" customWidth="1"/>
    <col min="63" max="64" width="9" style="28"/>
    <col min="65" max="65" width="9" style="28" customWidth="1"/>
    <col min="66" max="16384" width="9" style="28"/>
  </cols>
  <sheetData>
    <row r="1" spans="1:89" ht="49.5" customHeight="1">
      <c r="B1" s="1069"/>
      <c r="C1" s="1069"/>
      <c r="D1" s="1069"/>
      <c r="E1" s="1069"/>
      <c r="F1" s="1069"/>
      <c r="G1" s="1069"/>
      <c r="H1" s="1069"/>
      <c r="I1" s="1069"/>
      <c r="J1" s="1069"/>
      <c r="K1" s="1069"/>
      <c r="L1" s="1069"/>
      <c r="M1" s="1069"/>
      <c r="N1" s="1069"/>
      <c r="O1" s="1069"/>
      <c r="Q1" s="1915" t="s">
        <v>927</v>
      </c>
      <c r="R1" s="1915"/>
      <c r="S1" s="1915"/>
      <c r="T1" s="1915"/>
      <c r="V1" s="1915" t="s">
        <v>932</v>
      </c>
      <c r="W1" s="1916"/>
      <c r="X1" s="1916"/>
      <c r="Y1" s="1916"/>
      <c r="Z1" s="1068"/>
      <c r="AA1" s="1069"/>
      <c r="AB1" s="1069"/>
      <c r="AC1" s="1069"/>
      <c r="AD1" s="1070"/>
      <c r="AE1" s="1070"/>
      <c r="AF1" s="1070"/>
      <c r="AG1" s="1070"/>
      <c r="AH1" s="1070"/>
      <c r="AI1" s="1070"/>
    </row>
    <row r="2" spans="1:89" ht="14.25" customHeight="1">
      <c r="A2" s="34"/>
      <c r="Q2" s="35" t="str">
        <f>'0.Contents'!C2</f>
        <v>＜確報値＞</v>
      </c>
      <c r="R2" s="636"/>
      <c r="T2" s="616"/>
      <c r="U2" s="1070"/>
      <c r="V2" s="36" t="str">
        <f>'0.Contents'!$E$2</f>
        <v>&lt;Final Figures&gt;</v>
      </c>
      <c r="W2" s="1070"/>
      <c r="X2" s="1070"/>
      <c r="Y2" s="1070"/>
      <c r="Z2" s="1070"/>
      <c r="AA2" s="1071"/>
      <c r="AB2" s="1071"/>
      <c r="AC2" s="1071"/>
      <c r="AD2" s="1071"/>
      <c r="AE2" s="1071"/>
      <c r="AF2" s="1071"/>
      <c r="AG2" s="1071"/>
      <c r="AH2" s="1071"/>
      <c r="AI2" s="1071"/>
    </row>
    <row r="3" spans="1:89" ht="18.75" customHeight="1" thickBot="1">
      <c r="P3" s="32"/>
      <c r="Q3" s="28" t="s">
        <v>742</v>
      </c>
      <c r="V3" s="28" t="s">
        <v>743</v>
      </c>
    </row>
    <row r="4" spans="1:89" ht="14.4" thickBot="1">
      <c r="P4" s="1072"/>
      <c r="Q4" s="725"/>
      <c r="R4" s="726"/>
      <c r="S4" s="726"/>
      <c r="T4" s="1405"/>
      <c r="V4" s="587"/>
      <c r="W4" s="1073"/>
      <c r="X4" s="1073"/>
      <c r="Y4" s="1365"/>
      <c r="Z4" s="586"/>
      <c r="AA4" s="589">
        <v>1990</v>
      </c>
      <c r="AB4" s="589">
        <f>AA4+1</f>
        <v>1991</v>
      </c>
      <c r="AC4" s="589">
        <f t="shared" ref="AC4:BE4" si="0">AB4+1</f>
        <v>1992</v>
      </c>
      <c r="AD4" s="589">
        <f t="shared" si="0"/>
        <v>1993</v>
      </c>
      <c r="AE4" s="589">
        <f t="shared" si="0"/>
        <v>1994</v>
      </c>
      <c r="AF4" s="589">
        <f t="shared" si="0"/>
        <v>1995</v>
      </c>
      <c r="AG4" s="589">
        <f t="shared" si="0"/>
        <v>1996</v>
      </c>
      <c r="AH4" s="589">
        <f t="shared" si="0"/>
        <v>1997</v>
      </c>
      <c r="AI4" s="589">
        <f t="shared" si="0"/>
        <v>1998</v>
      </c>
      <c r="AJ4" s="589">
        <f t="shared" si="0"/>
        <v>1999</v>
      </c>
      <c r="AK4" s="589">
        <f t="shared" si="0"/>
        <v>2000</v>
      </c>
      <c r="AL4" s="589">
        <f t="shared" si="0"/>
        <v>2001</v>
      </c>
      <c r="AM4" s="589">
        <f t="shared" si="0"/>
        <v>2002</v>
      </c>
      <c r="AN4" s="589">
        <f t="shared" si="0"/>
        <v>2003</v>
      </c>
      <c r="AO4" s="589">
        <f t="shared" si="0"/>
        <v>2004</v>
      </c>
      <c r="AP4" s="589">
        <f t="shared" si="0"/>
        <v>2005</v>
      </c>
      <c r="AQ4" s="589">
        <f t="shared" si="0"/>
        <v>2006</v>
      </c>
      <c r="AR4" s="589">
        <f t="shared" si="0"/>
        <v>2007</v>
      </c>
      <c r="AS4" s="589">
        <f t="shared" si="0"/>
        <v>2008</v>
      </c>
      <c r="AT4" s="589">
        <f t="shared" si="0"/>
        <v>2009</v>
      </c>
      <c r="AU4" s="589">
        <f t="shared" si="0"/>
        <v>2010</v>
      </c>
      <c r="AV4" s="589">
        <f t="shared" si="0"/>
        <v>2011</v>
      </c>
      <c r="AW4" s="589">
        <f t="shared" si="0"/>
        <v>2012</v>
      </c>
      <c r="AX4" s="589">
        <f t="shared" si="0"/>
        <v>2013</v>
      </c>
      <c r="AY4" s="589">
        <f t="shared" si="0"/>
        <v>2014</v>
      </c>
      <c r="AZ4" s="589">
        <f t="shared" si="0"/>
        <v>2015</v>
      </c>
      <c r="BA4" s="589">
        <f t="shared" si="0"/>
        <v>2016</v>
      </c>
      <c r="BB4" s="589">
        <f t="shared" si="0"/>
        <v>2017</v>
      </c>
      <c r="BC4" s="589">
        <f t="shared" si="0"/>
        <v>2018</v>
      </c>
      <c r="BD4" s="589">
        <f t="shared" si="0"/>
        <v>2019</v>
      </c>
      <c r="BE4" s="589">
        <f t="shared" si="0"/>
        <v>2020</v>
      </c>
      <c r="BF4" s="589">
        <f t="shared" ref="BF4:BG4" si="1">BE4+1</f>
        <v>2021</v>
      </c>
      <c r="BG4" s="589">
        <f t="shared" si="1"/>
        <v>2022</v>
      </c>
      <c r="BH4" s="728" t="s">
        <v>18</v>
      </c>
      <c r="BI4" s="729" t="s">
        <v>523</v>
      </c>
      <c r="BJ4" s="497"/>
      <c r="CH4" s="32"/>
      <c r="CI4" s="32"/>
      <c r="CJ4" s="32"/>
      <c r="CK4" s="32"/>
    </row>
    <row r="5" spans="1:89" ht="14.25" customHeight="1">
      <c r="P5" s="1074"/>
      <c r="Q5" s="732" t="s">
        <v>891</v>
      </c>
      <c r="R5" s="730"/>
      <c r="S5" s="730"/>
      <c r="T5" s="1366"/>
      <c r="U5" s="1075"/>
      <c r="V5" s="732" t="s">
        <v>756</v>
      </c>
      <c r="W5" s="730"/>
      <c r="X5" s="730"/>
      <c r="Y5" s="1366"/>
      <c r="Z5" s="731"/>
      <c r="AA5" s="733">
        <f>SUM(AA6,AA14,AA29,AA38,AA45)</f>
        <v>1067561.954437844</v>
      </c>
      <c r="AB5" s="733">
        <f t="shared" ref="AB5:BB5" si="2">SUM(AB6,AB14,AB29,AB38,AB45)</f>
        <v>1077811.3134951487</v>
      </c>
      <c r="AC5" s="733">
        <f t="shared" si="2"/>
        <v>1085822.1633882239</v>
      </c>
      <c r="AD5" s="733">
        <f t="shared" si="2"/>
        <v>1081001.6873980737</v>
      </c>
      <c r="AE5" s="733">
        <f t="shared" si="2"/>
        <v>1130903.9713782831</v>
      </c>
      <c r="AF5" s="733">
        <f t="shared" si="2"/>
        <v>1142141.2286336394</v>
      </c>
      <c r="AG5" s="733">
        <f t="shared" si="2"/>
        <v>1153549.6793706228</v>
      </c>
      <c r="AH5" s="733">
        <f t="shared" si="2"/>
        <v>1147096.7966268647</v>
      </c>
      <c r="AI5" s="733">
        <f t="shared" si="2"/>
        <v>1113157.8091833084</v>
      </c>
      <c r="AJ5" s="733">
        <f t="shared" si="2"/>
        <v>1149478.7329300642</v>
      </c>
      <c r="AK5" s="733">
        <f t="shared" si="2"/>
        <v>1170300.2428345182</v>
      </c>
      <c r="AL5" s="733">
        <f t="shared" si="2"/>
        <v>1157360.182279736</v>
      </c>
      <c r="AM5" s="733">
        <f t="shared" si="2"/>
        <v>1188990.8394394012</v>
      </c>
      <c r="AN5" s="733">
        <f t="shared" si="2"/>
        <v>1197298.2498674169</v>
      </c>
      <c r="AO5" s="733">
        <f t="shared" si="2"/>
        <v>1193442.4477155812</v>
      </c>
      <c r="AP5" s="733">
        <f t="shared" si="2"/>
        <v>1200521.1451346583</v>
      </c>
      <c r="AQ5" s="733">
        <f t="shared" si="2"/>
        <v>1178675.6193085625</v>
      </c>
      <c r="AR5" s="733">
        <f t="shared" si="2"/>
        <v>1214465.8442662507</v>
      </c>
      <c r="AS5" s="733">
        <f t="shared" si="2"/>
        <v>1146918.2616628699</v>
      </c>
      <c r="AT5" s="733">
        <f t="shared" si="2"/>
        <v>1087272.069202096</v>
      </c>
      <c r="AU5" s="733">
        <f t="shared" si="2"/>
        <v>1136944.412005553</v>
      </c>
      <c r="AV5" s="733">
        <f t="shared" si="2"/>
        <v>1188004.6866890555</v>
      </c>
      <c r="AW5" s="733">
        <f t="shared" si="2"/>
        <v>1227262.5996148484</v>
      </c>
      <c r="AX5" s="733">
        <f t="shared" si="2"/>
        <v>1235372.9068825387</v>
      </c>
      <c r="AY5" s="733">
        <f t="shared" si="2"/>
        <v>1185180.4579719142</v>
      </c>
      <c r="AZ5" s="733">
        <f t="shared" si="2"/>
        <v>1145804.5035909081</v>
      </c>
      <c r="BA5" s="733">
        <f t="shared" si="2"/>
        <v>1126057.3880736018</v>
      </c>
      <c r="BB5" s="733">
        <f t="shared" si="2"/>
        <v>1109420.5371072297</v>
      </c>
      <c r="BC5" s="734">
        <f>SUM(BC6,BC14,BC29,BC38,BC45)</f>
        <v>1064405.5096352603</v>
      </c>
      <c r="BD5" s="733">
        <f>SUM(BD6,BD14,BD29,BD38,BD45)</f>
        <v>1028518.8113534248</v>
      </c>
      <c r="BE5" s="733">
        <f>SUM(BE6,BE14,BE29,BE38,BE45)</f>
        <v>967886.42559121503</v>
      </c>
      <c r="BF5" s="733">
        <f>SUM(BF6,BF14,BF29,BF38,BF45)</f>
        <v>987099.32422712573</v>
      </c>
      <c r="BG5" s="733">
        <f>SUM(BG6,BG14,BG29,BG38,BG45)</f>
        <v>964053.11496739322</v>
      </c>
      <c r="BH5" s="733"/>
      <c r="BI5" s="733"/>
      <c r="BJ5" s="1076"/>
      <c r="BK5" s="46"/>
      <c r="BL5" s="1077"/>
      <c r="BM5" s="46"/>
      <c r="BN5" s="46"/>
    </row>
    <row r="6" spans="1:89" ht="14.25" customHeight="1">
      <c r="P6" s="1074"/>
      <c r="Q6" s="740"/>
      <c r="R6" s="741" t="s">
        <v>36</v>
      </c>
      <c r="S6" s="742"/>
      <c r="T6" s="1406"/>
      <c r="U6" s="32"/>
      <c r="V6" s="743"/>
      <c r="W6" s="744" t="s">
        <v>413</v>
      </c>
      <c r="X6" s="745"/>
      <c r="Y6" s="1367"/>
      <c r="Z6" s="746"/>
      <c r="AA6" s="747">
        <f t="shared" ref="AA6:BG6" si="3">AA7</f>
        <v>348411.85052258917</v>
      </c>
      <c r="AB6" s="747">
        <f t="shared" si="3"/>
        <v>349742.6341746031</v>
      </c>
      <c r="AC6" s="747">
        <f t="shared" si="3"/>
        <v>355126.18670167361</v>
      </c>
      <c r="AD6" s="747">
        <f t="shared" si="3"/>
        <v>338724.98344923026</v>
      </c>
      <c r="AE6" s="747">
        <f t="shared" si="3"/>
        <v>372716.57900419791</v>
      </c>
      <c r="AF6" s="747">
        <f t="shared" si="3"/>
        <v>360595.36705593247</v>
      </c>
      <c r="AG6" s="747">
        <f t="shared" si="3"/>
        <v>362469.16759352986</v>
      </c>
      <c r="AH6" s="747">
        <f t="shared" si="3"/>
        <v>357641.88857477554</v>
      </c>
      <c r="AI6" s="747">
        <f t="shared" si="3"/>
        <v>344516.88389414176</v>
      </c>
      <c r="AJ6" s="747">
        <f t="shared" si="3"/>
        <v>366226.06863020768</v>
      </c>
      <c r="AK6" s="747">
        <f t="shared" si="3"/>
        <v>374920.322683762</v>
      </c>
      <c r="AL6" s="747">
        <f t="shared" si="3"/>
        <v>365841.79967842251</v>
      </c>
      <c r="AM6" s="747">
        <f t="shared" si="3"/>
        <v>391423.31884916127</v>
      </c>
      <c r="AN6" s="747">
        <f t="shared" si="3"/>
        <v>407746.70173348486</v>
      </c>
      <c r="AO6" s="747">
        <f t="shared" si="3"/>
        <v>403779.91953761148</v>
      </c>
      <c r="AP6" s="747">
        <f t="shared" si="3"/>
        <v>423926.87456845446</v>
      </c>
      <c r="AQ6" s="747">
        <f t="shared" si="3"/>
        <v>414870.63136695995</v>
      </c>
      <c r="AR6" s="747">
        <f t="shared" si="3"/>
        <v>467189.03654439753</v>
      </c>
      <c r="AS6" s="747">
        <f t="shared" si="3"/>
        <v>436557.15796106652</v>
      </c>
      <c r="AT6" s="747">
        <f t="shared" si="3"/>
        <v>397682.20404967054</v>
      </c>
      <c r="AU6" s="747">
        <f t="shared" si="3"/>
        <v>422047.19263306947</v>
      </c>
      <c r="AV6" s="747">
        <f t="shared" si="3"/>
        <v>479361.73983517999</v>
      </c>
      <c r="AW6" s="747">
        <f t="shared" si="3"/>
        <v>524906.88763897843</v>
      </c>
      <c r="AX6" s="747">
        <f t="shared" si="3"/>
        <v>526342.78776429105</v>
      </c>
      <c r="AY6" s="747">
        <f t="shared" si="3"/>
        <v>498459.34694465611</v>
      </c>
      <c r="AZ6" s="747">
        <f t="shared" si="3"/>
        <v>473533.65439101303</v>
      </c>
      <c r="BA6" s="747">
        <f t="shared" si="3"/>
        <v>505755.44226606149</v>
      </c>
      <c r="BB6" s="747">
        <f t="shared" si="3"/>
        <v>492319.26794217777</v>
      </c>
      <c r="BC6" s="748">
        <f t="shared" si="3"/>
        <v>454998.42651445116</v>
      </c>
      <c r="BD6" s="747">
        <f t="shared" si="3"/>
        <v>433749.08023395448</v>
      </c>
      <c r="BE6" s="747">
        <f t="shared" si="3"/>
        <v>422637.43933843478</v>
      </c>
      <c r="BF6" s="747">
        <f t="shared" si="3"/>
        <v>428528.40147200302</v>
      </c>
      <c r="BG6" s="747">
        <f t="shared" si="3"/>
        <v>420161.21238668909</v>
      </c>
      <c r="BH6" s="747"/>
      <c r="BI6" s="747"/>
      <c r="BJ6" s="752"/>
      <c r="BK6" s="46"/>
      <c r="BL6" s="1077"/>
      <c r="BM6" s="46"/>
      <c r="BN6" s="46"/>
    </row>
    <row r="7" spans="1:89" ht="14.25" customHeight="1">
      <c r="P7" s="1074"/>
      <c r="Q7" s="740"/>
      <c r="R7" s="753"/>
      <c r="S7" s="754" t="s">
        <v>757</v>
      </c>
      <c r="T7" s="1407"/>
      <c r="U7" s="32"/>
      <c r="V7" s="743"/>
      <c r="W7" s="755"/>
      <c r="X7" s="744" t="s">
        <v>972</v>
      </c>
      <c r="Y7" s="1368"/>
      <c r="Z7" s="756"/>
      <c r="AA7" s="747">
        <f>SUM(AA8:AA12)</f>
        <v>348411.85052258917</v>
      </c>
      <c r="AB7" s="747">
        <f t="shared" ref="AB7:AX7" si="4">SUM(AB8:AB12)</f>
        <v>349742.6341746031</v>
      </c>
      <c r="AC7" s="747">
        <f t="shared" si="4"/>
        <v>355126.18670167361</v>
      </c>
      <c r="AD7" s="747">
        <f t="shared" si="4"/>
        <v>338724.98344923026</v>
      </c>
      <c r="AE7" s="747">
        <f t="shared" si="4"/>
        <v>372716.57900419791</v>
      </c>
      <c r="AF7" s="747">
        <f t="shared" si="4"/>
        <v>360595.36705593247</v>
      </c>
      <c r="AG7" s="747">
        <f t="shared" si="4"/>
        <v>362469.16759352986</v>
      </c>
      <c r="AH7" s="747">
        <f t="shared" si="4"/>
        <v>357641.88857477554</v>
      </c>
      <c r="AI7" s="747">
        <f t="shared" si="4"/>
        <v>344516.88389414176</v>
      </c>
      <c r="AJ7" s="747">
        <f t="shared" si="4"/>
        <v>366226.06863020768</v>
      </c>
      <c r="AK7" s="747">
        <f t="shared" si="4"/>
        <v>374920.322683762</v>
      </c>
      <c r="AL7" s="747">
        <f t="shared" si="4"/>
        <v>365841.79967842251</v>
      </c>
      <c r="AM7" s="747">
        <f t="shared" si="4"/>
        <v>391423.31884916127</v>
      </c>
      <c r="AN7" s="747">
        <f t="shared" si="4"/>
        <v>407746.70173348486</v>
      </c>
      <c r="AO7" s="747">
        <f t="shared" si="4"/>
        <v>403779.91953761148</v>
      </c>
      <c r="AP7" s="747">
        <f t="shared" si="4"/>
        <v>423926.87456845446</v>
      </c>
      <c r="AQ7" s="747">
        <f t="shared" si="4"/>
        <v>414870.63136695995</v>
      </c>
      <c r="AR7" s="747">
        <f t="shared" si="4"/>
        <v>467189.03654439753</v>
      </c>
      <c r="AS7" s="747">
        <f t="shared" si="4"/>
        <v>436557.15796106652</v>
      </c>
      <c r="AT7" s="747">
        <f t="shared" si="4"/>
        <v>397682.20404967054</v>
      </c>
      <c r="AU7" s="747">
        <f t="shared" si="4"/>
        <v>422047.19263306947</v>
      </c>
      <c r="AV7" s="747">
        <f t="shared" si="4"/>
        <v>479361.73983517999</v>
      </c>
      <c r="AW7" s="747">
        <f t="shared" si="4"/>
        <v>524906.88763897843</v>
      </c>
      <c r="AX7" s="747">
        <f t="shared" si="4"/>
        <v>526342.78776429105</v>
      </c>
      <c r="AY7" s="747">
        <f t="shared" ref="AY7:BD7" si="5">SUM(AY8:AY12)</f>
        <v>498459.34694465611</v>
      </c>
      <c r="AZ7" s="747">
        <f t="shared" si="5"/>
        <v>473533.65439101303</v>
      </c>
      <c r="BA7" s="748">
        <f t="shared" si="5"/>
        <v>505755.44226606149</v>
      </c>
      <c r="BB7" s="747">
        <f t="shared" si="5"/>
        <v>492319.26794217777</v>
      </c>
      <c r="BC7" s="748">
        <f t="shared" si="5"/>
        <v>454998.42651445116</v>
      </c>
      <c r="BD7" s="747">
        <f t="shared" si="5"/>
        <v>433749.08023395448</v>
      </c>
      <c r="BE7" s="747">
        <f>SUM(BE8:BE12)</f>
        <v>422637.43933843478</v>
      </c>
      <c r="BF7" s="747">
        <f>SUM(BF8:BF12)</f>
        <v>428528.40147200302</v>
      </c>
      <c r="BG7" s="747">
        <f t="shared" ref="BG7" si="6">SUM(BG8:BG12)</f>
        <v>420161.21238668909</v>
      </c>
      <c r="BH7" s="747"/>
      <c r="BI7" s="747"/>
      <c r="BJ7" s="752"/>
      <c r="BK7" s="46"/>
      <c r="BL7" s="1077"/>
      <c r="BM7" s="46"/>
      <c r="BN7" s="46"/>
    </row>
    <row r="8" spans="1:89" ht="14.25" customHeight="1">
      <c r="P8" s="1074"/>
      <c r="Q8" s="740"/>
      <c r="R8" s="757"/>
      <c r="S8" s="757"/>
      <c r="T8" s="812" t="s">
        <v>758</v>
      </c>
      <c r="U8" s="32"/>
      <c r="V8" s="740"/>
      <c r="W8" s="757"/>
      <c r="X8" s="757"/>
      <c r="Y8" s="1369" t="s">
        <v>177</v>
      </c>
      <c r="Z8" s="1347"/>
      <c r="AA8" s="795">
        <v>26645.503835655436</v>
      </c>
      <c r="AB8" s="795">
        <v>24687.621664727827</v>
      </c>
      <c r="AC8" s="795">
        <v>21945.928094620311</v>
      </c>
      <c r="AD8" s="795">
        <v>21852.890856683822</v>
      </c>
      <c r="AE8" s="795">
        <v>18501.328896728803</v>
      </c>
      <c r="AF8" s="795">
        <v>17707.842219890637</v>
      </c>
      <c r="AG8" s="795">
        <v>17152.052246668944</v>
      </c>
      <c r="AH8" s="795">
        <v>15992.046507927302</v>
      </c>
      <c r="AI8" s="795">
        <v>14042.606921240664</v>
      </c>
      <c r="AJ8" s="795">
        <v>15077.41624533289</v>
      </c>
      <c r="AK8" s="795">
        <v>15845.637868633738</v>
      </c>
      <c r="AL8" s="795">
        <v>15178.573250607415</v>
      </c>
      <c r="AM8" s="795">
        <v>14956.548866724255</v>
      </c>
      <c r="AN8" s="795">
        <v>14471.328787482576</v>
      </c>
      <c r="AO8" s="795">
        <v>14752.195215179016</v>
      </c>
      <c r="AP8" s="795">
        <v>17478.553720613527</v>
      </c>
      <c r="AQ8" s="795">
        <v>18057.757773827576</v>
      </c>
      <c r="AR8" s="795">
        <v>17766.795515754013</v>
      </c>
      <c r="AS8" s="795">
        <v>17366.458577757207</v>
      </c>
      <c r="AT8" s="795">
        <v>17086.264782185979</v>
      </c>
      <c r="AU8" s="795">
        <v>17701.25961467675</v>
      </c>
      <c r="AV8" s="795">
        <v>16553.914819816076</v>
      </c>
      <c r="AW8" s="795">
        <v>16000.37033928233</v>
      </c>
      <c r="AX8" s="795">
        <v>14056.709085941104</v>
      </c>
      <c r="AY8" s="795">
        <v>13911.679694781244</v>
      </c>
      <c r="AZ8" s="795">
        <v>13317.619252105585</v>
      </c>
      <c r="BA8" s="796">
        <v>13549.282922635315</v>
      </c>
      <c r="BB8" s="795">
        <v>13436.647204923574</v>
      </c>
      <c r="BC8" s="796">
        <v>14982.558296621888</v>
      </c>
      <c r="BD8" s="795">
        <v>14305.81939190919</v>
      </c>
      <c r="BE8" s="795">
        <v>12685.055850284874</v>
      </c>
      <c r="BF8" s="795">
        <v>14288.294258076079</v>
      </c>
      <c r="BG8" s="795">
        <v>13982.515838840385</v>
      </c>
      <c r="BH8" s="795"/>
      <c r="BI8" s="795"/>
      <c r="BJ8" s="764"/>
      <c r="BK8" s="46"/>
      <c r="BL8" s="46"/>
      <c r="BM8" s="46"/>
      <c r="BN8" s="46"/>
    </row>
    <row r="9" spans="1:89" ht="14.25" customHeight="1">
      <c r="P9" s="1074"/>
      <c r="Q9" s="740"/>
      <c r="R9" s="757"/>
      <c r="S9" s="757"/>
      <c r="T9" s="844" t="s">
        <v>759</v>
      </c>
      <c r="U9" s="32"/>
      <c r="V9" s="740"/>
      <c r="W9" s="757"/>
      <c r="X9" s="757"/>
      <c r="Y9" s="1370" t="s">
        <v>178</v>
      </c>
      <c r="Z9" s="1099"/>
      <c r="AA9" s="765">
        <v>26066.921886453227</v>
      </c>
      <c r="AB9" s="765">
        <v>26467.685999300291</v>
      </c>
      <c r="AC9" s="765">
        <v>26897.542464474453</v>
      </c>
      <c r="AD9" s="765">
        <v>28491.813455227391</v>
      </c>
      <c r="AE9" s="765">
        <v>28563.005963479474</v>
      </c>
      <c r="AF9" s="765">
        <v>28870.330363158326</v>
      </c>
      <c r="AG9" s="765">
        <v>29841.285676950996</v>
      </c>
      <c r="AH9" s="765">
        <v>32972.156855481036</v>
      </c>
      <c r="AI9" s="765">
        <v>31731.275908173659</v>
      </c>
      <c r="AJ9" s="765">
        <v>32330.252688446486</v>
      </c>
      <c r="AK9" s="765">
        <v>31951.515430955806</v>
      </c>
      <c r="AL9" s="765">
        <v>31065.560450657176</v>
      </c>
      <c r="AM9" s="765">
        <v>30081.449865549221</v>
      </c>
      <c r="AN9" s="765">
        <v>30058.772981317452</v>
      </c>
      <c r="AO9" s="765">
        <v>30223.567373521939</v>
      </c>
      <c r="AP9" s="765">
        <v>31521.446906676465</v>
      </c>
      <c r="AQ9" s="765">
        <v>30989.315527281549</v>
      </c>
      <c r="AR9" s="765">
        <v>30841.489659882907</v>
      </c>
      <c r="AS9" s="765">
        <v>28757.744526336566</v>
      </c>
      <c r="AT9" s="765">
        <v>28129.369492409831</v>
      </c>
      <c r="AU9" s="765">
        <v>28860.853556513473</v>
      </c>
      <c r="AV9" s="765">
        <v>26323.636377737545</v>
      </c>
      <c r="AW9" s="765">
        <v>26143.43578913125</v>
      </c>
      <c r="AX9" s="765">
        <v>24760.212072479182</v>
      </c>
      <c r="AY9" s="765">
        <v>24303.331357662075</v>
      </c>
      <c r="AZ9" s="765">
        <v>25314.956261870633</v>
      </c>
      <c r="BA9" s="799">
        <v>22445.123183174037</v>
      </c>
      <c r="BB9" s="765">
        <v>21938.301832473328</v>
      </c>
      <c r="BC9" s="799">
        <v>22770.292510198869</v>
      </c>
      <c r="BD9" s="765">
        <v>22294.241879825582</v>
      </c>
      <c r="BE9" s="765">
        <v>16443.276922356697</v>
      </c>
      <c r="BF9" s="765">
        <v>17524.958384389902</v>
      </c>
      <c r="BG9" s="765">
        <v>17417.004986288535</v>
      </c>
      <c r="BH9" s="765"/>
      <c r="BI9" s="765"/>
      <c r="BJ9" s="764"/>
      <c r="BK9" s="46"/>
      <c r="BL9" s="46"/>
      <c r="BM9" s="46"/>
      <c r="BN9" s="46"/>
    </row>
    <row r="10" spans="1:89" ht="14.25" customHeight="1">
      <c r="P10" s="1074"/>
      <c r="Q10" s="740"/>
      <c r="R10" s="757"/>
      <c r="S10" s="757"/>
      <c r="T10" s="844" t="s">
        <v>77</v>
      </c>
      <c r="U10" s="32"/>
      <c r="V10" s="740"/>
      <c r="W10" s="757"/>
      <c r="X10" s="757"/>
      <c r="Y10" s="1371" t="s">
        <v>179</v>
      </c>
      <c r="Z10" s="1348"/>
      <c r="AA10" s="765">
        <v>1102.2867377696512</v>
      </c>
      <c r="AB10" s="765">
        <v>1102.7682576535249</v>
      </c>
      <c r="AC10" s="765">
        <v>1283.8327710617998</v>
      </c>
      <c r="AD10" s="765">
        <v>1222.3705705759169</v>
      </c>
      <c r="AE10" s="765">
        <v>945.94455930348499</v>
      </c>
      <c r="AF10" s="765">
        <v>1005.0130473018941</v>
      </c>
      <c r="AG10" s="765">
        <v>801.60536213397108</v>
      </c>
      <c r="AH10" s="765">
        <v>926.99534143362052</v>
      </c>
      <c r="AI10" s="765">
        <v>910.9868576132767</v>
      </c>
      <c r="AJ10" s="765">
        <v>946.93037570584102</v>
      </c>
      <c r="AK10" s="765">
        <v>836.7142497149265</v>
      </c>
      <c r="AL10" s="765">
        <v>813.25433894569608</v>
      </c>
      <c r="AM10" s="765">
        <v>1053.5336158291263</v>
      </c>
      <c r="AN10" s="765">
        <v>661.20852606908284</v>
      </c>
      <c r="AO10" s="765">
        <v>1192.0084360539479</v>
      </c>
      <c r="AP10" s="765">
        <v>1368.2523364321569</v>
      </c>
      <c r="AQ10" s="765">
        <v>921.56008580417154</v>
      </c>
      <c r="AR10" s="765">
        <v>2160.4071695395182</v>
      </c>
      <c r="AS10" s="765">
        <v>2245.6997759632222</v>
      </c>
      <c r="AT10" s="765">
        <v>2331.4755480382073</v>
      </c>
      <c r="AU10" s="765">
        <v>2628.0450766549043</v>
      </c>
      <c r="AV10" s="765">
        <v>2796.7050007369953</v>
      </c>
      <c r="AW10" s="765">
        <v>3783.2886287983797</v>
      </c>
      <c r="AX10" s="765">
        <v>2727.9376713920337</v>
      </c>
      <c r="AY10" s="765">
        <v>2842.3331782158493</v>
      </c>
      <c r="AZ10" s="765">
        <v>2611.1431084625528</v>
      </c>
      <c r="BA10" s="799">
        <v>3102.3528363397777</v>
      </c>
      <c r="BB10" s="765">
        <v>2235.9784651088144</v>
      </c>
      <c r="BC10" s="799">
        <v>1879.3297369806967</v>
      </c>
      <c r="BD10" s="765">
        <v>1137.8096670815758</v>
      </c>
      <c r="BE10" s="765">
        <v>1221.193383400491</v>
      </c>
      <c r="BF10" s="765">
        <v>1098.8640678504501</v>
      </c>
      <c r="BG10" s="765">
        <v>873.25639396666861</v>
      </c>
      <c r="BH10" s="765"/>
      <c r="BI10" s="765"/>
      <c r="BJ10" s="764"/>
      <c r="BK10" s="46"/>
      <c r="BL10" s="46"/>
      <c r="BM10" s="46"/>
      <c r="BN10" s="46"/>
    </row>
    <row r="11" spans="1:89" ht="14.25" customHeight="1">
      <c r="P11" s="1074"/>
      <c r="Q11" s="740"/>
      <c r="R11" s="757"/>
      <c r="S11" s="757"/>
      <c r="T11" s="844" t="s">
        <v>78</v>
      </c>
      <c r="U11" s="32"/>
      <c r="V11" s="740"/>
      <c r="W11" s="757"/>
      <c r="X11" s="757"/>
      <c r="Y11" s="1371" t="s">
        <v>922</v>
      </c>
      <c r="Z11" s="1348"/>
      <c r="AA11" s="765">
        <v>294020.1217066854</v>
      </c>
      <c r="AB11" s="765">
        <v>296919.9501125731</v>
      </c>
      <c r="AC11" s="765">
        <v>304401.28994771681</v>
      </c>
      <c r="AD11" s="765">
        <v>286511.29193478992</v>
      </c>
      <c r="AE11" s="765">
        <v>323963.85316692811</v>
      </c>
      <c r="AF11" s="765">
        <v>312259.28262277035</v>
      </c>
      <c r="AG11" s="765">
        <v>313898.41067721718</v>
      </c>
      <c r="AH11" s="765">
        <v>306945.09814163693</v>
      </c>
      <c r="AI11" s="765">
        <v>296979.4588317817</v>
      </c>
      <c r="AJ11" s="765">
        <v>316951.54654091666</v>
      </c>
      <c r="AK11" s="765">
        <v>325350.88969265932</v>
      </c>
      <c r="AL11" s="765">
        <v>317894.7499392723</v>
      </c>
      <c r="AM11" s="765">
        <v>344392.50515836873</v>
      </c>
      <c r="AN11" s="765">
        <v>361665.69950280891</v>
      </c>
      <c r="AO11" s="765">
        <v>356651.00730147166</v>
      </c>
      <c r="AP11" s="765">
        <v>372494.32576738909</v>
      </c>
      <c r="AQ11" s="765">
        <v>363915.31341729872</v>
      </c>
      <c r="AR11" s="765">
        <v>415401.22767374938</v>
      </c>
      <c r="AS11" s="765">
        <v>387256.85737286421</v>
      </c>
      <c r="AT11" s="765">
        <v>349276.52784191951</v>
      </c>
      <c r="AU11" s="765">
        <v>371925.62491275539</v>
      </c>
      <c r="AV11" s="765">
        <v>432824.83753669047</v>
      </c>
      <c r="AW11" s="765">
        <v>478143.35396575177</v>
      </c>
      <c r="AX11" s="765">
        <v>483952.01128540706</v>
      </c>
      <c r="AY11" s="765">
        <v>456624.768981728</v>
      </c>
      <c r="AZ11" s="765">
        <v>431548.66420143005</v>
      </c>
      <c r="BA11" s="799">
        <v>465277.67775768199</v>
      </c>
      <c r="BB11" s="765">
        <v>453299.95368675858</v>
      </c>
      <c r="BC11" s="799">
        <v>413937.42001587717</v>
      </c>
      <c r="BD11" s="765">
        <v>394665.80851707724</v>
      </c>
      <c r="BE11" s="765">
        <v>390891.36652229243</v>
      </c>
      <c r="BF11" s="765">
        <v>394264.95924954262</v>
      </c>
      <c r="BG11" s="765">
        <v>386614.87545714196</v>
      </c>
      <c r="BH11" s="765"/>
      <c r="BI11" s="765"/>
      <c r="BJ11" s="764"/>
      <c r="BK11" s="46"/>
      <c r="BL11" s="46"/>
      <c r="BM11" s="46"/>
      <c r="BN11" s="46"/>
    </row>
    <row r="12" spans="1:89" ht="14.25" customHeight="1">
      <c r="P12" s="1074"/>
      <c r="Q12" s="740"/>
      <c r="R12" s="757"/>
      <c r="S12" s="757"/>
      <c r="T12" s="1408" t="s">
        <v>1032</v>
      </c>
      <c r="U12" s="32"/>
      <c r="V12" s="740"/>
      <c r="W12" s="757"/>
      <c r="X12" s="757"/>
      <c r="Y12" s="1372" t="s">
        <v>921</v>
      </c>
      <c r="Z12" s="1349"/>
      <c r="AA12" s="765">
        <v>577.01635602545502</v>
      </c>
      <c r="AB12" s="765">
        <v>564.60814034833936</v>
      </c>
      <c r="AC12" s="765">
        <v>597.59342380024452</v>
      </c>
      <c r="AD12" s="765">
        <v>646.61663195323717</v>
      </c>
      <c r="AE12" s="765">
        <v>742.44641775805303</v>
      </c>
      <c r="AF12" s="765">
        <v>752.89880281128887</v>
      </c>
      <c r="AG12" s="765">
        <v>775.81363055879626</v>
      </c>
      <c r="AH12" s="765">
        <v>805.5917282966368</v>
      </c>
      <c r="AI12" s="765">
        <v>852.55537533250128</v>
      </c>
      <c r="AJ12" s="765">
        <v>919.92277980578399</v>
      </c>
      <c r="AK12" s="765">
        <v>935.56544179822617</v>
      </c>
      <c r="AL12" s="765">
        <v>889.66169893993083</v>
      </c>
      <c r="AM12" s="765">
        <v>939.28134268992528</v>
      </c>
      <c r="AN12" s="765">
        <v>889.6919358068335</v>
      </c>
      <c r="AO12" s="765">
        <v>961.14121138490884</v>
      </c>
      <c r="AP12" s="765">
        <v>1064.29583734321</v>
      </c>
      <c r="AQ12" s="765">
        <v>986.68456274795892</v>
      </c>
      <c r="AR12" s="765">
        <v>1019.116525471708</v>
      </c>
      <c r="AS12" s="765">
        <v>930.39770814529925</v>
      </c>
      <c r="AT12" s="765">
        <v>858.56638511701374</v>
      </c>
      <c r="AU12" s="765">
        <v>931.40947246893404</v>
      </c>
      <c r="AV12" s="765">
        <v>862.64610019888278</v>
      </c>
      <c r="AW12" s="765">
        <v>836.43891601467567</v>
      </c>
      <c r="AX12" s="765">
        <v>845.91764907160587</v>
      </c>
      <c r="AY12" s="765">
        <v>777.23373226891943</v>
      </c>
      <c r="AZ12" s="765">
        <v>741.2715671441764</v>
      </c>
      <c r="BA12" s="799">
        <v>1381.0055662303907</v>
      </c>
      <c r="BB12" s="765">
        <v>1408.3867529134707</v>
      </c>
      <c r="BC12" s="799">
        <v>1428.8259547725568</v>
      </c>
      <c r="BD12" s="765">
        <v>1345.400778060882</v>
      </c>
      <c r="BE12" s="765">
        <v>1396.5466601002947</v>
      </c>
      <c r="BF12" s="765">
        <v>1351.3255121439772</v>
      </c>
      <c r="BG12" s="765">
        <v>1273.5597104515105</v>
      </c>
      <c r="BH12" s="765"/>
      <c r="BI12" s="765"/>
      <c r="BJ12" s="764"/>
      <c r="BK12" s="46"/>
      <c r="BL12" s="46"/>
      <c r="BM12" s="46"/>
      <c r="BN12" s="46"/>
    </row>
    <row r="13" spans="1:89">
      <c r="P13" s="1074"/>
      <c r="Q13" s="740"/>
      <c r="R13" s="757"/>
      <c r="S13" s="1923" t="s">
        <v>309</v>
      </c>
      <c r="T13" s="1924"/>
      <c r="U13" s="32"/>
      <c r="V13" s="740"/>
      <c r="W13" s="757"/>
      <c r="X13" s="1919" t="s">
        <v>180</v>
      </c>
      <c r="Y13" s="1920"/>
      <c r="Z13" s="1078"/>
      <c r="AA13" s="1079"/>
      <c r="AB13" s="1079"/>
      <c r="AC13" s="1079"/>
      <c r="AD13" s="1079"/>
      <c r="AE13" s="1079"/>
      <c r="AF13" s="1079"/>
      <c r="AG13" s="1079"/>
      <c r="AH13" s="1079"/>
      <c r="AI13" s="1079"/>
      <c r="AJ13" s="1079"/>
      <c r="AK13" s="1079"/>
      <c r="AL13" s="1079"/>
      <c r="AM13" s="1079"/>
      <c r="AN13" s="1079"/>
      <c r="AO13" s="1079"/>
      <c r="AP13" s="1079"/>
      <c r="AQ13" s="1079"/>
      <c r="AR13" s="1079"/>
      <c r="AS13" s="1079"/>
      <c r="AT13" s="1079"/>
      <c r="AU13" s="1079"/>
      <c r="AV13" s="1079"/>
      <c r="AW13" s="1079"/>
      <c r="AX13" s="1079"/>
      <c r="AY13" s="1079"/>
      <c r="AZ13" s="1079"/>
      <c r="BA13" s="1080"/>
      <c r="BB13" s="1079"/>
      <c r="BC13" s="1080"/>
      <c r="BD13" s="1079"/>
      <c r="BE13" s="1079"/>
      <c r="BF13" s="1079"/>
      <c r="BG13" s="1079"/>
      <c r="BH13" s="1079"/>
      <c r="BI13" s="1079"/>
      <c r="BJ13" s="764"/>
      <c r="BK13" s="46"/>
      <c r="BL13" s="46"/>
      <c r="BM13" s="46"/>
      <c r="BN13" s="46"/>
    </row>
    <row r="14" spans="1:89">
      <c r="P14" s="1074"/>
      <c r="Q14" s="740"/>
      <c r="R14" s="1294" t="s">
        <v>892</v>
      </c>
      <c r="S14" s="782"/>
      <c r="T14" s="1409"/>
      <c r="U14" s="32"/>
      <c r="V14" s="740"/>
      <c r="W14" s="781" t="s">
        <v>181</v>
      </c>
      <c r="X14" s="782"/>
      <c r="Y14" s="1373"/>
      <c r="Z14" s="786"/>
      <c r="AA14" s="783">
        <f>SUM(AA15,AA19)</f>
        <v>378210.6228736983</v>
      </c>
      <c r="AB14" s="783">
        <f t="shared" ref="AB14:AZ14" si="7">SUM(AB15,AB19)</f>
        <v>375678.94432509819</v>
      </c>
      <c r="AC14" s="783">
        <f t="shared" si="7"/>
        <v>370187.73217414034</v>
      </c>
      <c r="AD14" s="783">
        <f t="shared" si="7"/>
        <v>372067.13300100621</v>
      </c>
      <c r="AE14" s="783">
        <f t="shared" si="7"/>
        <v>378905.13913332182</v>
      </c>
      <c r="AF14" s="783">
        <f t="shared" si="7"/>
        <v>386034.85994918592</v>
      </c>
      <c r="AG14" s="783">
        <f t="shared" si="7"/>
        <v>391169.23936445662</v>
      </c>
      <c r="AH14" s="783">
        <f t="shared" si="7"/>
        <v>386581.06399160682</v>
      </c>
      <c r="AI14" s="783">
        <f t="shared" si="7"/>
        <v>362729.48155312438</v>
      </c>
      <c r="AJ14" s="783">
        <f t="shared" si="7"/>
        <v>367538.89369023743</v>
      </c>
      <c r="AK14" s="783">
        <f t="shared" si="7"/>
        <v>377614.13855366292</v>
      </c>
      <c r="AL14" s="783">
        <f t="shared" si="7"/>
        <v>371750.7442924981</v>
      </c>
      <c r="AM14" s="783">
        <f t="shared" si="7"/>
        <v>376883.65375390265</v>
      </c>
      <c r="AN14" s="783">
        <f t="shared" si="7"/>
        <v>376605.93045852944</v>
      </c>
      <c r="AO14" s="783">
        <f t="shared" si="7"/>
        <v>377331.83089076495</v>
      </c>
      <c r="AP14" s="783">
        <f t="shared" si="7"/>
        <v>366550.08039215178</v>
      </c>
      <c r="AQ14" s="783">
        <f t="shared" si="7"/>
        <v>363209.75043897668</v>
      </c>
      <c r="AR14" s="783">
        <f t="shared" si="7"/>
        <v>359647.37462503964</v>
      </c>
      <c r="AS14" s="783">
        <f t="shared" si="7"/>
        <v>328887.74051967898</v>
      </c>
      <c r="AT14" s="783">
        <f t="shared" si="7"/>
        <v>315103.07441485173</v>
      </c>
      <c r="AU14" s="783">
        <f t="shared" si="7"/>
        <v>329619.05547847442</v>
      </c>
      <c r="AV14" s="783">
        <f t="shared" si="7"/>
        <v>327294.63567696133</v>
      </c>
      <c r="AW14" s="783">
        <f t="shared" si="7"/>
        <v>325372.16148076724</v>
      </c>
      <c r="AX14" s="783">
        <f t="shared" si="7"/>
        <v>330135.36197653913</v>
      </c>
      <c r="AY14" s="783">
        <f t="shared" si="7"/>
        <v>320823.01016123581</v>
      </c>
      <c r="AZ14" s="783">
        <f t="shared" si="7"/>
        <v>312265.76096468058</v>
      </c>
      <c r="BA14" s="784">
        <f t="shared" ref="BA14:BF14" si="8">SUM(BA15,BA19)</f>
        <v>298629.56350624142</v>
      </c>
      <c r="BB14" s="783">
        <f t="shared" si="8"/>
        <v>293540.42930235196</v>
      </c>
      <c r="BC14" s="784">
        <f t="shared" si="8"/>
        <v>287728.07455435843</v>
      </c>
      <c r="BD14" s="783">
        <f t="shared" si="8"/>
        <v>280142.82133480348</v>
      </c>
      <c r="BE14" s="783">
        <f>SUM(BE15,BE19)</f>
        <v>253865.16692539636</v>
      </c>
      <c r="BF14" s="783">
        <f t="shared" si="8"/>
        <v>268750.09197745845</v>
      </c>
      <c r="BG14" s="783">
        <f>SUM(BG15,BG19)</f>
        <v>252569.92150651824</v>
      </c>
      <c r="BH14" s="783"/>
      <c r="BI14" s="783"/>
      <c r="BJ14" s="752"/>
      <c r="BK14" s="46"/>
      <c r="BL14" s="1077"/>
      <c r="BM14" s="46"/>
      <c r="BN14" s="46"/>
    </row>
    <row r="15" spans="1:89">
      <c r="P15" s="1081"/>
      <c r="Q15" s="740"/>
      <c r="R15" s="788"/>
      <c r="S15" s="1921" t="s">
        <v>37</v>
      </c>
      <c r="T15" s="1922"/>
      <c r="U15" s="32"/>
      <c r="V15" s="740"/>
      <c r="W15" s="788"/>
      <c r="X15" s="1917" t="s">
        <v>182</v>
      </c>
      <c r="Y15" s="1918"/>
      <c r="Z15" s="786"/>
      <c r="AA15" s="1082">
        <v>30299.541902427336</v>
      </c>
      <c r="AB15" s="1082">
        <v>30283.170526838232</v>
      </c>
      <c r="AC15" s="1082">
        <v>30389.021258149856</v>
      </c>
      <c r="AD15" s="1082">
        <v>30025.274884624065</v>
      </c>
      <c r="AE15" s="1082">
        <v>28997.688365430007</v>
      </c>
      <c r="AF15" s="1082">
        <v>28766.66366011024</v>
      </c>
      <c r="AG15" s="1082">
        <v>29188.235845004605</v>
      </c>
      <c r="AH15" s="1082">
        <v>28514.96673033859</v>
      </c>
      <c r="AI15" s="1082">
        <v>28087.892324193617</v>
      </c>
      <c r="AJ15" s="1082">
        <v>27255.91527986704</v>
      </c>
      <c r="AK15" s="1082">
        <v>26747.013752928466</v>
      </c>
      <c r="AL15" s="1082">
        <v>27360.851255557696</v>
      </c>
      <c r="AM15" s="1082">
        <v>26227.411152839588</v>
      </c>
      <c r="AN15" s="1082">
        <v>25811.910403856651</v>
      </c>
      <c r="AO15" s="1082">
        <v>26049.217820566169</v>
      </c>
      <c r="AP15" s="1082">
        <v>25130.054405774586</v>
      </c>
      <c r="AQ15" s="1082">
        <v>23932.551436145226</v>
      </c>
      <c r="AR15" s="1082">
        <v>23560.690676807535</v>
      </c>
      <c r="AS15" s="1082">
        <v>19909.281365123305</v>
      </c>
      <c r="AT15" s="1082">
        <v>23346.476413898799</v>
      </c>
      <c r="AU15" s="1082">
        <v>22305.767320077997</v>
      </c>
      <c r="AV15" s="1082">
        <v>22553.445908062808</v>
      </c>
      <c r="AW15" s="1082">
        <v>22235.867496684103</v>
      </c>
      <c r="AX15" s="1082">
        <v>19900.54453023415</v>
      </c>
      <c r="AY15" s="1082">
        <v>19752.9946928555</v>
      </c>
      <c r="AZ15" s="1082">
        <v>22024.518716164595</v>
      </c>
      <c r="BA15" s="1082">
        <v>23317.696678446595</v>
      </c>
      <c r="BB15" s="1082">
        <v>22771.196452533983</v>
      </c>
      <c r="BC15" s="1083">
        <v>20195.846945703837</v>
      </c>
      <c r="BD15" s="1082">
        <v>20956.174160569131</v>
      </c>
      <c r="BE15" s="1082">
        <v>22370.67901029345</v>
      </c>
      <c r="BF15" s="1082">
        <v>20112.112188880339</v>
      </c>
      <c r="BG15" s="1082">
        <v>18129.388299087255</v>
      </c>
      <c r="BH15" s="1082"/>
      <c r="BI15" s="1082"/>
      <c r="BJ15" s="752"/>
      <c r="BK15" s="46"/>
      <c r="BL15" s="1084"/>
      <c r="BM15" s="1077"/>
      <c r="BN15" s="46"/>
    </row>
    <row r="16" spans="1:89">
      <c r="B16" s="32"/>
      <c r="C16" s="32"/>
      <c r="D16" s="32"/>
      <c r="E16" s="32"/>
      <c r="F16" s="32"/>
      <c r="G16" s="32"/>
      <c r="H16" s="32"/>
      <c r="I16" s="32"/>
      <c r="J16" s="32"/>
      <c r="K16" s="32"/>
      <c r="L16" s="32"/>
      <c r="M16" s="32"/>
      <c r="N16" s="32"/>
      <c r="O16" s="32"/>
      <c r="P16" s="1074"/>
      <c r="Q16" s="740"/>
      <c r="R16" s="788"/>
      <c r="S16" s="788"/>
      <c r="T16" s="1410" t="s">
        <v>38</v>
      </c>
      <c r="U16" s="32"/>
      <c r="V16" s="740"/>
      <c r="W16" s="788"/>
      <c r="X16" s="788"/>
      <c r="Y16" s="1374" t="s">
        <v>447</v>
      </c>
      <c r="Z16" s="843"/>
      <c r="AA16" s="765">
        <v>20942.211501134116</v>
      </c>
      <c r="AB16" s="765">
        <v>21478.137269790641</v>
      </c>
      <c r="AC16" s="765">
        <v>21559.915105017892</v>
      </c>
      <c r="AD16" s="765">
        <v>21033.578917001578</v>
      </c>
      <c r="AE16" s="765">
        <v>19953.01359266954</v>
      </c>
      <c r="AF16" s="765">
        <v>19723.081686608406</v>
      </c>
      <c r="AG16" s="765">
        <v>20554.56005702716</v>
      </c>
      <c r="AH16" s="765">
        <v>20327.612128044097</v>
      </c>
      <c r="AI16" s="765">
        <v>20282.918936612878</v>
      </c>
      <c r="AJ16" s="765">
        <v>19803.924245236383</v>
      </c>
      <c r="AK16" s="765">
        <v>19852.970399471924</v>
      </c>
      <c r="AL16" s="765">
        <v>20682.672104573747</v>
      </c>
      <c r="AM16" s="765">
        <v>19941.305086319589</v>
      </c>
      <c r="AN16" s="765">
        <v>19908.059283970957</v>
      </c>
      <c r="AO16" s="765">
        <v>20237.911675092681</v>
      </c>
      <c r="AP16" s="765">
        <v>19675.705293007974</v>
      </c>
      <c r="AQ16" s="765">
        <v>18612.676711711829</v>
      </c>
      <c r="AR16" s="765">
        <v>18704.156517569976</v>
      </c>
      <c r="AS16" s="765">
        <v>16018.988565349166</v>
      </c>
      <c r="AT16" s="765">
        <v>19156.905949006967</v>
      </c>
      <c r="AU16" s="765">
        <v>17799.68932324753</v>
      </c>
      <c r="AV16" s="765">
        <v>16505.256705706703</v>
      </c>
      <c r="AW16" s="765">
        <v>16186.417459524506</v>
      </c>
      <c r="AX16" s="765">
        <v>14777.149694477403</v>
      </c>
      <c r="AY16" s="765">
        <v>14730.305729936043</v>
      </c>
      <c r="AZ16" s="795">
        <v>16720.010576800945</v>
      </c>
      <c r="BA16" s="799">
        <v>17904.702552250987</v>
      </c>
      <c r="BB16" s="765">
        <v>17213.375993701058</v>
      </c>
      <c r="BC16" s="799">
        <v>14764.068099098877</v>
      </c>
      <c r="BD16" s="765">
        <v>16011.125244274899</v>
      </c>
      <c r="BE16" s="765">
        <v>16896.191569972496</v>
      </c>
      <c r="BF16" s="765">
        <v>14192.091494788077</v>
      </c>
      <c r="BG16" s="765">
        <v>12767.979986268938</v>
      </c>
      <c r="BH16" s="765"/>
      <c r="BI16" s="765"/>
      <c r="BJ16" s="764"/>
      <c r="BK16" s="46"/>
      <c r="BL16" s="46"/>
      <c r="BM16" s="46"/>
      <c r="BN16" s="46"/>
    </row>
    <row r="17" spans="2:66">
      <c r="B17" s="32"/>
      <c r="C17" s="32"/>
      <c r="D17" s="32"/>
      <c r="E17" s="32"/>
      <c r="F17" s="32"/>
      <c r="G17" s="32"/>
      <c r="H17" s="32"/>
      <c r="I17" s="32"/>
      <c r="J17" s="32"/>
      <c r="K17" s="32"/>
      <c r="L17" s="32"/>
      <c r="M17" s="32"/>
      <c r="N17" s="32"/>
      <c r="O17" s="32"/>
      <c r="P17" s="1074"/>
      <c r="Q17" s="740"/>
      <c r="R17" s="788"/>
      <c r="S17" s="788"/>
      <c r="T17" s="1379" t="s">
        <v>39</v>
      </c>
      <c r="U17" s="32"/>
      <c r="V17" s="740"/>
      <c r="W17" s="788"/>
      <c r="X17" s="788"/>
      <c r="Y17" s="1370" t="s">
        <v>448</v>
      </c>
      <c r="Z17" s="843"/>
      <c r="AA17" s="765">
        <v>3648.2596950794346</v>
      </c>
      <c r="AB17" s="765">
        <v>3257.5198739582679</v>
      </c>
      <c r="AC17" s="765">
        <v>3152.7315471518077</v>
      </c>
      <c r="AD17" s="765">
        <v>3069.6788503280764</v>
      </c>
      <c r="AE17" s="765">
        <v>2999.0619751392583</v>
      </c>
      <c r="AF17" s="765">
        <v>2816.6091007960158</v>
      </c>
      <c r="AG17" s="765">
        <v>2714.939833521325</v>
      </c>
      <c r="AH17" s="765">
        <v>2571.8027689220644</v>
      </c>
      <c r="AI17" s="765">
        <v>2430.8442259976146</v>
      </c>
      <c r="AJ17" s="765">
        <v>2291.1941916113597</v>
      </c>
      <c r="AK17" s="765">
        <v>2132.6817210556019</v>
      </c>
      <c r="AL17" s="765">
        <v>2033.2035290738393</v>
      </c>
      <c r="AM17" s="765">
        <v>1900.0547928814644</v>
      </c>
      <c r="AN17" s="765">
        <v>1776.219745430401</v>
      </c>
      <c r="AO17" s="765">
        <v>1765.9492625347279</v>
      </c>
      <c r="AP17" s="765">
        <v>1652.2637585108328</v>
      </c>
      <c r="AQ17" s="765">
        <v>1479.4840165205881</v>
      </c>
      <c r="AR17" s="765">
        <v>1226.2525480444826</v>
      </c>
      <c r="AS17" s="765">
        <v>1071.2589246488474</v>
      </c>
      <c r="AT17" s="765">
        <v>1122.3823310516816</v>
      </c>
      <c r="AU17" s="765">
        <v>1117.2701399633659</v>
      </c>
      <c r="AV17" s="765">
        <v>1272.0185503072407</v>
      </c>
      <c r="AW17" s="765">
        <v>1255.3670798741337</v>
      </c>
      <c r="AX17" s="765">
        <v>1059.5279676653072</v>
      </c>
      <c r="AY17" s="765">
        <v>1040.5297575041268</v>
      </c>
      <c r="AZ17" s="765">
        <v>960.24803120396359</v>
      </c>
      <c r="BA17" s="799">
        <v>887.2051717060184</v>
      </c>
      <c r="BB17" s="765">
        <v>852.00117196653139</v>
      </c>
      <c r="BC17" s="799">
        <v>838.26835266704063</v>
      </c>
      <c r="BD17" s="765">
        <v>845.93218645576826</v>
      </c>
      <c r="BE17" s="765">
        <v>836.1629605425826</v>
      </c>
      <c r="BF17" s="765">
        <v>806.49874975383216</v>
      </c>
      <c r="BG17" s="765">
        <v>841.62109270210465</v>
      </c>
      <c r="BH17" s="765"/>
      <c r="BI17" s="765"/>
      <c r="BJ17" s="764"/>
      <c r="BK17" s="46"/>
      <c r="BL17" s="46"/>
      <c r="BM17" s="46"/>
      <c r="BN17" s="46"/>
    </row>
    <row r="18" spans="2:66">
      <c r="B18" s="32"/>
      <c r="C18" s="32"/>
      <c r="D18" s="32"/>
      <c r="E18" s="32"/>
      <c r="F18" s="32"/>
      <c r="G18" s="32"/>
      <c r="H18" s="32"/>
      <c r="I18" s="32"/>
      <c r="J18" s="32"/>
      <c r="K18" s="32"/>
      <c r="L18" s="32"/>
      <c r="M18" s="32"/>
      <c r="N18" s="32"/>
      <c r="O18" s="32"/>
      <c r="P18" s="1074"/>
      <c r="Q18" s="740"/>
      <c r="R18" s="788"/>
      <c r="S18" s="788"/>
      <c r="T18" s="1378" t="s">
        <v>40</v>
      </c>
      <c r="U18" s="32"/>
      <c r="V18" s="740"/>
      <c r="W18" s="788"/>
      <c r="X18" s="788"/>
      <c r="Y18" s="1375" t="s">
        <v>449</v>
      </c>
      <c r="Z18" s="843"/>
      <c r="AA18" s="765">
        <v>5709.0707062137908</v>
      </c>
      <c r="AB18" s="765">
        <v>5547.5133830893237</v>
      </c>
      <c r="AC18" s="765">
        <v>5676.374605980156</v>
      </c>
      <c r="AD18" s="765">
        <v>5922.0171172944165</v>
      </c>
      <c r="AE18" s="765">
        <v>6045.6127976212156</v>
      </c>
      <c r="AF18" s="765">
        <v>6226.9728727058255</v>
      </c>
      <c r="AG18" s="765">
        <v>5918.7359544561241</v>
      </c>
      <c r="AH18" s="765">
        <v>5615.551833372424</v>
      </c>
      <c r="AI18" s="765">
        <v>5374.1291615831242</v>
      </c>
      <c r="AJ18" s="765">
        <v>5160.7968430193032</v>
      </c>
      <c r="AK18" s="765">
        <v>4761.3616324009354</v>
      </c>
      <c r="AL18" s="765">
        <v>4644.9756219101155</v>
      </c>
      <c r="AM18" s="765">
        <v>4386.0512736385372</v>
      </c>
      <c r="AN18" s="765">
        <v>4127.6313744552981</v>
      </c>
      <c r="AO18" s="765">
        <v>4045.3568829387623</v>
      </c>
      <c r="AP18" s="765">
        <v>3802.0853542557734</v>
      </c>
      <c r="AQ18" s="765">
        <v>3840.390707912813</v>
      </c>
      <c r="AR18" s="765">
        <v>3630.2816111930788</v>
      </c>
      <c r="AS18" s="765">
        <v>2819.0338751252934</v>
      </c>
      <c r="AT18" s="765">
        <v>3067.1881338401477</v>
      </c>
      <c r="AU18" s="765">
        <v>3388.8078568670967</v>
      </c>
      <c r="AV18" s="765">
        <v>4776.1706520488578</v>
      </c>
      <c r="AW18" s="765">
        <v>4794.0829572854673</v>
      </c>
      <c r="AX18" s="765">
        <v>4063.866868091437</v>
      </c>
      <c r="AY18" s="765">
        <v>3982.159205415328</v>
      </c>
      <c r="AZ18" s="765">
        <v>4344.2601081596786</v>
      </c>
      <c r="BA18" s="799">
        <v>4525.7889544895943</v>
      </c>
      <c r="BB18" s="765">
        <v>4705.8192868664</v>
      </c>
      <c r="BC18" s="799">
        <v>4593.5104939379198</v>
      </c>
      <c r="BD18" s="765">
        <v>4099.116729838468</v>
      </c>
      <c r="BE18" s="765">
        <v>4638.3244797783718</v>
      </c>
      <c r="BF18" s="765">
        <v>5113.521944338434</v>
      </c>
      <c r="BG18" s="765">
        <v>4519.7872201162081</v>
      </c>
      <c r="BH18" s="765"/>
      <c r="BI18" s="765"/>
      <c r="BJ18" s="764"/>
      <c r="BK18" s="46"/>
      <c r="BL18" s="46"/>
      <c r="BM18" s="46"/>
      <c r="BN18" s="46"/>
    </row>
    <row r="19" spans="2:66">
      <c r="P19" s="1081"/>
      <c r="Q19" s="740"/>
      <c r="R19" s="788"/>
      <c r="S19" s="1921" t="s">
        <v>41</v>
      </c>
      <c r="T19" s="1922"/>
      <c r="U19" s="32"/>
      <c r="V19" s="740"/>
      <c r="W19" s="788"/>
      <c r="X19" s="781" t="s">
        <v>183</v>
      </c>
      <c r="Y19" s="1376"/>
      <c r="Z19" s="1350"/>
      <c r="AA19" s="783">
        <f>SUM(AA20:AA28)</f>
        <v>347911.08097127097</v>
      </c>
      <c r="AB19" s="783">
        <f t="shared" ref="AB19:AZ19" si="9">SUM(AB20:AB28)</f>
        <v>345395.77379825996</v>
      </c>
      <c r="AC19" s="783">
        <f t="shared" si="9"/>
        <v>339798.71091599046</v>
      </c>
      <c r="AD19" s="783">
        <f t="shared" si="9"/>
        <v>342041.85811638215</v>
      </c>
      <c r="AE19" s="783">
        <f t="shared" si="9"/>
        <v>349907.45076789183</v>
      </c>
      <c r="AF19" s="783">
        <f t="shared" si="9"/>
        <v>357268.19628907565</v>
      </c>
      <c r="AG19" s="783">
        <f t="shared" si="9"/>
        <v>361981.003519452</v>
      </c>
      <c r="AH19" s="783">
        <f t="shared" si="9"/>
        <v>358066.09726126824</v>
      </c>
      <c r="AI19" s="783">
        <f t="shared" si="9"/>
        <v>334641.58922893077</v>
      </c>
      <c r="AJ19" s="783">
        <f t="shared" si="9"/>
        <v>340282.97841037042</v>
      </c>
      <c r="AK19" s="783">
        <f t="shared" si="9"/>
        <v>350867.12480073445</v>
      </c>
      <c r="AL19" s="783">
        <f t="shared" si="9"/>
        <v>344389.89303694043</v>
      </c>
      <c r="AM19" s="783">
        <f t="shared" si="9"/>
        <v>350656.24260106304</v>
      </c>
      <c r="AN19" s="783">
        <f t="shared" si="9"/>
        <v>350794.02005467279</v>
      </c>
      <c r="AO19" s="783">
        <f t="shared" si="9"/>
        <v>351282.6130701988</v>
      </c>
      <c r="AP19" s="783">
        <f t="shared" si="9"/>
        <v>341420.02598637721</v>
      </c>
      <c r="AQ19" s="783">
        <f t="shared" si="9"/>
        <v>339277.19900283148</v>
      </c>
      <c r="AR19" s="783">
        <f t="shared" si="9"/>
        <v>336086.68394823209</v>
      </c>
      <c r="AS19" s="783">
        <f t="shared" si="9"/>
        <v>308978.45915455569</v>
      </c>
      <c r="AT19" s="783">
        <f t="shared" si="9"/>
        <v>291756.59800095292</v>
      </c>
      <c r="AU19" s="783">
        <f t="shared" si="9"/>
        <v>307313.28815839643</v>
      </c>
      <c r="AV19" s="783">
        <f t="shared" si="9"/>
        <v>304741.18976889853</v>
      </c>
      <c r="AW19" s="783">
        <f t="shared" si="9"/>
        <v>303136.29398408317</v>
      </c>
      <c r="AX19" s="783">
        <f t="shared" si="9"/>
        <v>310234.81744630501</v>
      </c>
      <c r="AY19" s="783">
        <f t="shared" si="9"/>
        <v>301070.0154683803</v>
      </c>
      <c r="AZ19" s="783">
        <f t="shared" si="9"/>
        <v>290241.24224851601</v>
      </c>
      <c r="BA19" s="784">
        <f t="shared" ref="BA19:BF19" si="10">SUM(BA20:BA28)</f>
        <v>275311.86682779482</v>
      </c>
      <c r="BB19" s="783">
        <f t="shared" si="10"/>
        <v>270769.23284981796</v>
      </c>
      <c r="BC19" s="784">
        <f t="shared" si="10"/>
        <v>267532.22760865459</v>
      </c>
      <c r="BD19" s="783">
        <f t="shared" si="10"/>
        <v>259186.64717423436</v>
      </c>
      <c r="BE19" s="783">
        <f t="shared" si="10"/>
        <v>231494.48791510292</v>
      </c>
      <c r="BF19" s="783">
        <f t="shared" si="10"/>
        <v>248637.97978857812</v>
      </c>
      <c r="BG19" s="783">
        <f t="shared" ref="BG19" si="11">SUM(BG20:BG28)</f>
        <v>234440.53320743097</v>
      </c>
      <c r="BH19" s="783"/>
      <c r="BI19" s="783"/>
      <c r="BJ19" s="752"/>
      <c r="BK19" s="46"/>
      <c r="BL19" s="46"/>
      <c r="BM19" s="46"/>
      <c r="BN19" s="46"/>
    </row>
    <row r="20" spans="2:66">
      <c r="P20" s="1074"/>
      <c r="Q20" s="740"/>
      <c r="R20" s="788"/>
      <c r="S20" s="1085"/>
      <c r="T20" s="1410" t="s">
        <v>761</v>
      </c>
      <c r="U20" s="32"/>
      <c r="V20" s="740"/>
      <c r="W20" s="788"/>
      <c r="X20" s="788"/>
      <c r="Y20" s="1377" t="s">
        <v>184</v>
      </c>
      <c r="Z20" s="1351"/>
      <c r="AA20" s="795">
        <v>7649.463950571133</v>
      </c>
      <c r="AB20" s="795">
        <v>8081.9147429120358</v>
      </c>
      <c r="AC20" s="795">
        <v>8580.2053924281554</v>
      </c>
      <c r="AD20" s="795">
        <v>9077.3937114178007</v>
      </c>
      <c r="AE20" s="795">
        <v>9300.0156434634664</v>
      </c>
      <c r="AF20" s="795">
        <v>10133.338639092754</v>
      </c>
      <c r="AG20" s="795">
        <v>9958.0676115532879</v>
      </c>
      <c r="AH20" s="795">
        <v>10343.983597480576</v>
      </c>
      <c r="AI20" s="795">
        <v>11096.618290111208</v>
      </c>
      <c r="AJ20" s="795">
        <v>11557.46158346586</v>
      </c>
      <c r="AK20" s="795">
        <v>11468.170877825398</v>
      </c>
      <c r="AL20" s="795">
        <v>11881.373938242064</v>
      </c>
      <c r="AM20" s="795">
        <v>12342.889451474906</v>
      </c>
      <c r="AN20" s="795">
        <v>11996.987759677024</v>
      </c>
      <c r="AO20" s="795">
        <v>12413.950485520076</v>
      </c>
      <c r="AP20" s="795">
        <v>12169.084183944615</v>
      </c>
      <c r="AQ20" s="795">
        <v>11848.655000450075</v>
      </c>
      <c r="AR20" s="795">
        <v>10808.137458502115</v>
      </c>
      <c r="AS20" s="795">
        <v>10004.132862373179</v>
      </c>
      <c r="AT20" s="795">
        <v>9861.9915575612631</v>
      </c>
      <c r="AU20" s="795">
        <v>9821.3118884839751</v>
      </c>
      <c r="AV20" s="795">
        <v>10787.173865877274</v>
      </c>
      <c r="AW20" s="795">
        <v>10530.058354294186</v>
      </c>
      <c r="AX20" s="795">
        <v>9808.6103069990968</v>
      </c>
      <c r="AY20" s="795">
        <v>9525.6034514620915</v>
      </c>
      <c r="AZ20" s="795">
        <v>8458.5833980802054</v>
      </c>
      <c r="BA20" s="796">
        <v>8415.5594912229717</v>
      </c>
      <c r="BB20" s="795">
        <v>7895.4294642674631</v>
      </c>
      <c r="BC20" s="796">
        <v>8809.2950306612493</v>
      </c>
      <c r="BD20" s="795">
        <v>7800.540755496364</v>
      </c>
      <c r="BE20" s="795">
        <v>8005.4417644130717</v>
      </c>
      <c r="BF20" s="795">
        <v>8300.8537814440679</v>
      </c>
      <c r="BG20" s="795">
        <v>8217.9220960326966</v>
      </c>
      <c r="BH20" s="795"/>
      <c r="BI20" s="795"/>
      <c r="BJ20" s="764"/>
      <c r="BK20" s="46"/>
      <c r="BL20" s="46"/>
      <c r="BM20" s="46"/>
      <c r="BN20" s="46"/>
    </row>
    <row r="21" spans="2:66">
      <c r="P21" s="1074"/>
      <c r="Q21" s="740"/>
      <c r="R21" s="788"/>
      <c r="S21" s="788"/>
      <c r="T21" s="1378" t="s">
        <v>88</v>
      </c>
      <c r="U21" s="32"/>
      <c r="V21" s="740"/>
      <c r="W21" s="788"/>
      <c r="X21" s="788"/>
      <c r="Y21" s="1378" t="s">
        <v>185</v>
      </c>
      <c r="Z21" s="1352"/>
      <c r="AA21" s="765">
        <v>15932.291789626499</v>
      </c>
      <c r="AB21" s="765">
        <v>15236.882991023911</v>
      </c>
      <c r="AC21" s="765">
        <v>15154.928640617709</v>
      </c>
      <c r="AD21" s="765">
        <v>14836.361919218094</v>
      </c>
      <c r="AE21" s="765">
        <v>14755.418666305937</v>
      </c>
      <c r="AF21" s="765">
        <v>14730.788654002838</v>
      </c>
      <c r="AG21" s="765">
        <v>14387.834805153745</v>
      </c>
      <c r="AH21" s="765">
        <v>14504.796050234654</v>
      </c>
      <c r="AI21" s="765">
        <v>14635.59727464708</v>
      </c>
      <c r="AJ21" s="765">
        <v>13853.959567766829</v>
      </c>
      <c r="AK21" s="765">
        <v>12947.42216136455</v>
      </c>
      <c r="AL21" s="765">
        <v>12665.566454609841</v>
      </c>
      <c r="AM21" s="765">
        <v>12490.092132799418</v>
      </c>
      <c r="AN21" s="765">
        <v>12328.553613478714</v>
      </c>
      <c r="AO21" s="765">
        <v>11626.269358340895</v>
      </c>
      <c r="AP21" s="765">
        <v>9661.5943031869538</v>
      </c>
      <c r="AQ21" s="765">
        <v>8847.5096605284598</v>
      </c>
      <c r="AR21" s="765">
        <v>7909.0002090322432</v>
      </c>
      <c r="AS21" s="765">
        <v>6778.8756163126345</v>
      </c>
      <c r="AT21" s="765">
        <v>6435.2619785017632</v>
      </c>
      <c r="AU21" s="765">
        <v>6992.7390846098879</v>
      </c>
      <c r="AV21" s="765">
        <v>6438.5593065422336</v>
      </c>
      <c r="AW21" s="765">
        <v>5935.8554528769255</v>
      </c>
      <c r="AX21" s="765">
        <v>6744.9801592432341</v>
      </c>
      <c r="AY21" s="765">
        <v>6526.4009411634561</v>
      </c>
      <c r="AZ21" s="765">
        <v>6683.6076278095206</v>
      </c>
      <c r="BA21" s="799">
        <v>5975.1168108369802</v>
      </c>
      <c r="BB21" s="765">
        <v>5869.7411703311745</v>
      </c>
      <c r="BC21" s="799">
        <v>5602.5695208883599</v>
      </c>
      <c r="BD21" s="765">
        <v>5268.9982547292839</v>
      </c>
      <c r="BE21" s="765">
        <v>4984.4933446966579</v>
      </c>
      <c r="BF21" s="765">
        <v>5545.4865234505251</v>
      </c>
      <c r="BG21" s="765">
        <v>5582.9200417154243</v>
      </c>
      <c r="BH21" s="765"/>
      <c r="BI21" s="765"/>
      <c r="BJ21" s="764"/>
      <c r="BK21" s="46"/>
      <c r="BL21" s="46"/>
      <c r="BM21" s="46"/>
      <c r="BN21" s="46"/>
    </row>
    <row r="22" spans="2:66">
      <c r="P22" s="1074"/>
      <c r="Q22" s="740"/>
      <c r="R22" s="788"/>
      <c r="S22" s="788"/>
      <c r="T22" s="1378" t="s">
        <v>446</v>
      </c>
      <c r="U22" s="32"/>
      <c r="V22" s="740"/>
      <c r="W22" s="788"/>
      <c r="X22" s="788"/>
      <c r="Y22" s="1378" t="s">
        <v>186</v>
      </c>
      <c r="Z22" s="1352"/>
      <c r="AA22" s="765">
        <v>26495.608815196632</v>
      </c>
      <c r="AB22" s="765">
        <v>26887.561959374907</v>
      </c>
      <c r="AC22" s="765">
        <v>26691.351660746917</v>
      </c>
      <c r="AD22" s="765">
        <v>27497.380461556204</v>
      </c>
      <c r="AE22" s="765">
        <v>28748.737352909309</v>
      </c>
      <c r="AF22" s="765">
        <v>30613.755246896086</v>
      </c>
      <c r="AG22" s="765">
        <v>30606.896533381689</v>
      </c>
      <c r="AH22" s="765">
        <v>30487.509296276745</v>
      </c>
      <c r="AI22" s="765">
        <v>29571.096801559932</v>
      </c>
      <c r="AJ22" s="765">
        <v>30024.124402598194</v>
      </c>
      <c r="AK22" s="765">
        <v>30763.81528108599</v>
      </c>
      <c r="AL22" s="765">
        <v>30226.849166078471</v>
      </c>
      <c r="AM22" s="765">
        <v>29832.238725555173</v>
      </c>
      <c r="AN22" s="765">
        <v>29428.555220619037</v>
      </c>
      <c r="AO22" s="765">
        <v>29409.337891677475</v>
      </c>
      <c r="AP22" s="765">
        <v>27932.838204885269</v>
      </c>
      <c r="AQ22" s="765">
        <v>25981.588243703904</v>
      </c>
      <c r="AR22" s="765">
        <v>24615.662045769132</v>
      </c>
      <c r="AS22" s="765">
        <v>22738.928987050531</v>
      </c>
      <c r="AT22" s="765">
        <v>21192.925633169463</v>
      </c>
      <c r="AU22" s="765">
        <v>20278.219299784309</v>
      </c>
      <c r="AV22" s="765">
        <v>20783.041020565441</v>
      </c>
      <c r="AW22" s="765">
        <v>21298.379459590426</v>
      </c>
      <c r="AX22" s="765">
        <v>21256.296490737237</v>
      </c>
      <c r="AY22" s="765">
        <v>20247.204434884923</v>
      </c>
      <c r="AZ22" s="765">
        <v>20718.905013669682</v>
      </c>
      <c r="BA22" s="799">
        <v>18248.702170293076</v>
      </c>
      <c r="BB22" s="765">
        <v>17893.682549591318</v>
      </c>
      <c r="BC22" s="799">
        <v>17580.967696023486</v>
      </c>
      <c r="BD22" s="765">
        <v>16430.137198706972</v>
      </c>
      <c r="BE22" s="765">
        <v>15259.218733647926</v>
      </c>
      <c r="BF22" s="765">
        <v>15096.719723073686</v>
      </c>
      <c r="BG22" s="765">
        <v>13210.509233768094</v>
      </c>
      <c r="BH22" s="765"/>
      <c r="BI22" s="765"/>
      <c r="BJ22" s="764"/>
      <c r="BK22" s="46"/>
      <c r="BL22" s="46"/>
      <c r="BM22" s="46"/>
      <c r="BN22" s="46"/>
    </row>
    <row r="23" spans="2:66">
      <c r="P23" s="1074"/>
      <c r="Q23" s="740"/>
      <c r="R23" s="788"/>
      <c r="S23" s="788"/>
      <c r="T23" s="1378" t="s">
        <v>762</v>
      </c>
      <c r="U23" s="32"/>
      <c r="V23" s="740"/>
      <c r="W23" s="788"/>
      <c r="X23" s="788"/>
      <c r="Y23" s="1379" t="s">
        <v>442</v>
      </c>
      <c r="Z23" s="1352"/>
      <c r="AA23" s="765">
        <v>69685.639599186223</v>
      </c>
      <c r="AB23" s="765">
        <v>71124.095959887622</v>
      </c>
      <c r="AC23" s="765">
        <v>71656.728697603161</v>
      </c>
      <c r="AD23" s="765">
        <v>73176.180573869875</v>
      </c>
      <c r="AE23" s="765">
        <v>76176.225327533437</v>
      </c>
      <c r="AF23" s="765">
        <v>78008.305101715116</v>
      </c>
      <c r="AG23" s="765">
        <v>80946.23295073284</v>
      </c>
      <c r="AH23" s="765">
        <v>79768.863571096386</v>
      </c>
      <c r="AI23" s="765">
        <v>70576.568628050198</v>
      </c>
      <c r="AJ23" s="765">
        <v>71909.367268010479</v>
      </c>
      <c r="AK23" s="765">
        <v>76155.126225213724</v>
      </c>
      <c r="AL23" s="765">
        <v>74135.406919500878</v>
      </c>
      <c r="AM23" s="765">
        <v>74346.383587093093</v>
      </c>
      <c r="AN23" s="765">
        <v>74981.661982586433</v>
      </c>
      <c r="AO23" s="765">
        <v>77166.123972106827</v>
      </c>
      <c r="AP23" s="765">
        <v>75884.998236136467</v>
      </c>
      <c r="AQ23" s="765">
        <v>75439.808193701974</v>
      </c>
      <c r="AR23" s="765">
        <v>74807.888428326172</v>
      </c>
      <c r="AS23" s="765">
        <v>70977.776402050979</v>
      </c>
      <c r="AT23" s="765">
        <v>70000.215461244617</v>
      </c>
      <c r="AU23" s="765">
        <v>70207.20639505898</v>
      </c>
      <c r="AV23" s="765">
        <v>69342.077772780962</v>
      </c>
      <c r="AW23" s="765">
        <v>66179.229304486769</v>
      </c>
      <c r="AX23" s="765">
        <v>68246.707120196108</v>
      </c>
      <c r="AY23" s="765">
        <v>64943.11189314333</v>
      </c>
      <c r="AZ23" s="765">
        <v>63021.868450454538</v>
      </c>
      <c r="BA23" s="799">
        <v>58615.918328634689</v>
      </c>
      <c r="BB23" s="765">
        <v>58937.284885966612</v>
      </c>
      <c r="BC23" s="799">
        <v>58073.836563061479</v>
      </c>
      <c r="BD23" s="765">
        <v>56700.785828589243</v>
      </c>
      <c r="BE23" s="765">
        <v>53506.188455639945</v>
      </c>
      <c r="BF23" s="765">
        <v>57390.951414650146</v>
      </c>
      <c r="BG23" s="765">
        <v>56693.734721718625</v>
      </c>
      <c r="BH23" s="765"/>
      <c r="BI23" s="765"/>
      <c r="BJ23" s="764"/>
      <c r="BK23" s="46"/>
      <c r="BL23" s="46"/>
      <c r="BM23" s="46"/>
      <c r="BN23" s="46"/>
    </row>
    <row r="24" spans="2:66">
      <c r="P24" s="1074"/>
      <c r="Q24" s="740"/>
      <c r="R24" s="788"/>
      <c r="S24" s="788"/>
      <c r="T24" s="1378" t="s">
        <v>764</v>
      </c>
      <c r="U24" s="32"/>
      <c r="V24" s="740"/>
      <c r="W24" s="788"/>
      <c r="X24" s="788"/>
      <c r="Y24" s="1379" t="s">
        <v>519</v>
      </c>
      <c r="Z24" s="1352"/>
      <c r="AA24" s="765">
        <v>43437.322469349725</v>
      </c>
      <c r="AB24" s="765">
        <v>43972.692092922043</v>
      </c>
      <c r="AC24" s="765">
        <v>44401.004427939282</v>
      </c>
      <c r="AD24" s="765">
        <v>44916.768571918794</v>
      </c>
      <c r="AE24" s="765">
        <v>45587.84346578749</v>
      </c>
      <c r="AF24" s="765">
        <v>45968.860114434952</v>
      </c>
      <c r="AG24" s="765">
        <v>45853.18447549596</v>
      </c>
      <c r="AH24" s="765">
        <v>44836.718540327158</v>
      </c>
      <c r="AI24" s="765">
        <v>40014.350211220633</v>
      </c>
      <c r="AJ24" s="765">
        <v>39573.905959596079</v>
      </c>
      <c r="AK24" s="765">
        <v>39221.042786830716</v>
      </c>
      <c r="AL24" s="765">
        <v>37932.148639986852</v>
      </c>
      <c r="AM24" s="765">
        <v>37493.945734582543</v>
      </c>
      <c r="AN24" s="765">
        <v>37379.930647582551</v>
      </c>
      <c r="AO24" s="765">
        <v>35408.66117096768</v>
      </c>
      <c r="AP24" s="765">
        <v>34354.834620757472</v>
      </c>
      <c r="AQ24" s="765">
        <v>34344.339729575477</v>
      </c>
      <c r="AR24" s="765">
        <v>33171.305092851457</v>
      </c>
      <c r="AS24" s="765">
        <v>31427.54420821961</v>
      </c>
      <c r="AT24" s="765">
        <v>27866.327824313074</v>
      </c>
      <c r="AU24" s="765">
        <v>27386.338338683661</v>
      </c>
      <c r="AV24" s="765">
        <v>27270.882834444819</v>
      </c>
      <c r="AW24" s="765">
        <v>27475.960806887546</v>
      </c>
      <c r="AX24" s="765">
        <v>28349.580731956437</v>
      </c>
      <c r="AY24" s="765">
        <v>27355.000981262936</v>
      </c>
      <c r="AZ24" s="765">
        <v>26463.465358465957</v>
      </c>
      <c r="BA24" s="799">
        <v>25386.214659216876</v>
      </c>
      <c r="BB24" s="765">
        <v>25141.330559128655</v>
      </c>
      <c r="BC24" s="799">
        <v>25052.588506805889</v>
      </c>
      <c r="BD24" s="765">
        <v>23822.389056151042</v>
      </c>
      <c r="BE24" s="765">
        <v>23056.798925497373</v>
      </c>
      <c r="BF24" s="765">
        <v>22860.191001319039</v>
      </c>
      <c r="BG24" s="765">
        <v>20663.742897626962</v>
      </c>
      <c r="BH24" s="765"/>
      <c r="BI24" s="765"/>
      <c r="BJ24" s="764"/>
      <c r="BK24" s="46"/>
      <c r="BL24" s="46"/>
      <c r="BM24" s="46"/>
      <c r="BN24" s="46"/>
    </row>
    <row r="25" spans="2:66">
      <c r="P25" s="1074"/>
      <c r="Q25" s="740"/>
      <c r="R25" s="788"/>
      <c r="S25" s="788"/>
      <c r="T25" s="1378" t="s">
        <v>42</v>
      </c>
      <c r="U25" s="32"/>
      <c r="V25" s="740"/>
      <c r="W25" s="788"/>
      <c r="X25" s="788"/>
      <c r="Y25" s="1378" t="s">
        <v>187</v>
      </c>
      <c r="Z25" s="1352"/>
      <c r="AA25" s="765">
        <v>150690.94784260771</v>
      </c>
      <c r="AB25" s="765">
        <v>146223.47741802403</v>
      </c>
      <c r="AC25" s="765">
        <v>139451.38130245489</v>
      </c>
      <c r="AD25" s="765">
        <v>139320.03964087437</v>
      </c>
      <c r="AE25" s="765">
        <v>141560.60854721768</v>
      </c>
      <c r="AF25" s="765">
        <v>143097.21435748952</v>
      </c>
      <c r="AG25" s="765">
        <v>145624.48241152987</v>
      </c>
      <c r="AH25" s="765">
        <v>147971.34959980418</v>
      </c>
      <c r="AI25" s="765">
        <v>140104.80192133476</v>
      </c>
      <c r="AJ25" s="765">
        <v>144097.80913785391</v>
      </c>
      <c r="AK25" s="765">
        <v>151794.27444781724</v>
      </c>
      <c r="AL25" s="765">
        <v>149040.40002461313</v>
      </c>
      <c r="AM25" s="765">
        <v>154899.55747070641</v>
      </c>
      <c r="AN25" s="765">
        <v>156230.80175869749</v>
      </c>
      <c r="AO25" s="765">
        <v>156924.58488741206</v>
      </c>
      <c r="AP25" s="765">
        <v>153529.00447483739</v>
      </c>
      <c r="AQ25" s="765">
        <v>155619.48284955299</v>
      </c>
      <c r="AR25" s="765">
        <v>159817.39577995703</v>
      </c>
      <c r="AS25" s="765">
        <v>144374.89091082168</v>
      </c>
      <c r="AT25" s="765">
        <v>135189.78153320323</v>
      </c>
      <c r="AU25" s="765">
        <v>152603.79714653833</v>
      </c>
      <c r="AV25" s="765">
        <v>148390.86599044656</v>
      </c>
      <c r="AW25" s="765">
        <v>150747.29297811195</v>
      </c>
      <c r="AX25" s="765">
        <v>157074.88199816761</v>
      </c>
      <c r="AY25" s="765">
        <v>154521.85457889317</v>
      </c>
      <c r="AZ25" s="765">
        <v>148314.27050204502</v>
      </c>
      <c r="BA25" s="799">
        <v>142166.84542488051</v>
      </c>
      <c r="BB25" s="765">
        <v>139131.54363294176</v>
      </c>
      <c r="BC25" s="799">
        <v>135649.83381201013</v>
      </c>
      <c r="BD25" s="765">
        <v>133575.39364644166</v>
      </c>
      <c r="BE25" s="765">
        <v>111572.47747148128</v>
      </c>
      <c r="BF25" s="765">
        <v>124318.70873260107</v>
      </c>
      <c r="BG25" s="765">
        <v>114348.73325436507</v>
      </c>
      <c r="BH25" s="765"/>
      <c r="BI25" s="765"/>
      <c r="BJ25" s="764"/>
      <c r="BK25" s="46"/>
      <c r="BL25" s="46"/>
      <c r="BM25" s="46"/>
      <c r="BN25" s="46"/>
    </row>
    <row r="26" spans="2:66">
      <c r="P26" s="1074"/>
      <c r="Q26" s="740"/>
      <c r="R26" s="788"/>
      <c r="S26" s="788"/>
      <c r="T26" s="1378" t="s">
        <v>765</v>
      </c>
      <c r="U26" s="32"/>
      <c r="V26" s="740"/>
      <c r="W26" s="788"/>
      <c r="X26" s="788"/>
      <c r="Y26" s="1378" t="s">
        <v>188</v>
      </c>
      <c r="Z26" s="1352"/>
      <c r="AA26" s="765">
        <v>8309.9000223837829</v>
      </c>
      <c r="AB26" s="765">
        <v>8175.2840260091325</v>
      </c>
      <c r="AC26" s="765">
        <v>8207.4493479542507</v>
      </c>
      <c r="AD26" s="765">
        <v>7878.1789447530782</v>
      </c>
      <c r="AE26" s="765">
        <v>7673.3030382854286</v>
      </c>
      <c r="AF26" s="765">
        <v>7317.6141720774367</v>
      </c>
      <c r="AG26" s="765">
        <v>6617.926167058371</v>
      </c>
      <c r="AH26" s="765">
        <v>6794.6685486830083</v>
      </c>
      <c r="AI26" s="765">
        <v>6629.1614833008616</v>
      </c>
      <c r="AJ26" s="765">
        <v>6550.9138348599608</v>
      </c>
      <c r="AK26" s="765">
        <v>6259.9726188975737</v>
      </c>
      <c r="AL26" s="765">
        <v>6278.3888104347507</v>
      </c>
      <c r="AM26" s="765">
        <v>6221.1007330638804</v>
      </c>
      <c r="AN26" s="765">
        <v>6240.3043569709844</v>
      </c>
      <c r="AO26" s="765">
        <v>6142.2826317757426</v>
      </c>
      <c r="AP26" s="765">
        <v>5669.6753857889889</v>
      </c>
      <c r="AQ26" s="765">
        <v>5610.6177713167499</v>
      </c>
      <c r="AR26" s="765">
        <v>5005.8228828369229</v>
      </c>
      <c r="AS26" s="765">
        <v>4770.8330424899477</v>
      </c>
      <c r="AT26" s="765">
        <v>4048.9658964171313</v>
      </c>
      <c r="AU26" s="765">
        <v>3959.2920058630966</v>
      </c>
      <c r="AV26" s="765">
        <v>3833.2880410471535</v>
      </c>
      <c r="AW26" s="765">
        <v>3991.688418566484</v>
      </c>
      <c r="AX26" s="765">
        <v>3742.2675015601608</v>
      </c>
      <c r="AY26" s="765">
        <v>3636.740409275777</v>
      </c>
      <c r="AZ26" s="765">
        <v>3238.6187787226495</v>
      </c>
      <c r="BA26" s="799">
        <v>3499.1565794105804</v>
      </c>
      <c r="BB26" s="765">
        <v>3129.733762187795</v>
      </c>
      <c r="BC26" s="799">
        <v>3286.1475237655673</v>
      </c>
      <c r="BD26" s="765">
        <v>2877.8682035733668</v>
      </c>
      <c r="BE26" s="765">
        <v>2759.6979640042146</v>
      </c>
      <c r="BF26" s="765">
        <v>3040.5692742164183</v>
      </c>
      <c r="BG26" s="765">
        <v>2987.2613671364916</v>
      </c>
      <c r="BH26" s="765"/>
      <c r="BI26" s="765"/>
      <c r="BJ26" s="764"/>
      <c r="BK26" s="46"/>
      <c r="BL26" s="46"/>
      <c r="BM26" s="46"/>
      <c r="BN26" s="46"/>
    </row>
    <row r="27" spans="2:66">
      <c r="P27" s="1074"/>
      <c r="Q27" s="740"/>
      <c r="R27" s="788"/>
      <c r="S27" s="788"/>
      <c r="T27" s="1378" t="s">
        <v>43</v>
      </c>
      <c r="U27" s="32"/>
      <c r="V27" s="740"/>
      <c r="W27" s="788"/>
      <c r="X27" s="788"/>
      <c r="Y27" s="1378" t="s">
        <v>189</v>
      </c>
      <c r="Z27" s="1352"/>
      <c r="AA27" s="765">
        <v>20928.797646162482</v>
      </c>
      <c r="AB27" s="765">
        <v>20877.444429382911</v>
      </c>
      <c r="AC27" s="765">
        <v>20781.207809385578</v>
      </c>
      <c r="AD27" s="765">
        <v>20460.966981443329</v>
      </c>
      <c r="AE27" s="765">
        <v>21155.890896515197</v>
      </c>
      <c r="AF27" s="765">
        <v>22249.362939748105</v>
      </c>
      <c r="AG27" s="765">
        <v>22936.075140488778</v>
      </c>
      <c r="AH27" s="765">
        <v>18046.238751296692</v>
      </c>
      <c r="AI27" s="765">
        <v>16353.84733301981</v>
      </c>
      <c r="AJ27" s="765">
        <v>16892.230579452727</v>
      </c>
      <c r="AK27" s="765">
        <v>16591.110429133892</v>
      </c>
      <c r="AL27" s="765">
        <v>16395.326231140214</v>
      </c>
      <c r="AM27" s="765">
        <v>16980.148109539521</v>
      </c>
      <c r="AN27" s="765">
        <v>16288.966456689446</v>
      </c>
      <c r="AO27" s="765">
        <v>16166.52120220878</v>
      </c>
      <c r="AP27" s="765">
        <v>16413.840263431179</v>
      </c>
      <c r="AQ27" s="765">
        <v>16408.567783714196</v>
      </c>
      <c r="AR27" s="765">
        <v>15542.572182470805</v>
      </c>
      <c r="AS27" s="765">
        <v>13549.203230205378</v>
      </c>
      <c r="AT27" s="765">
        <v>13033.001459456955</v>
      </c>
      <c r="AU27" s="765">
        <v>12280.875155615335</v>
      </c>
      <c r="AV27" s="765">
        <v>13652.234818306686</v>
      </c>
      <c r="AW27" s="765">
        <v>13031.24769510616</v>
      </c>
      <c r="AX27" s="765">
        <v>11254.103551011327</v>
      </c>
      <c r="AY27" s="765">
        <v>10511.421904930465</v>
      </c>
      <c r="AZ27" s="765">
        <v>9787.5259910928362</v>
      </c>
      <c r="BA27" s="799">
        <v>9618.3357937470846</v>
      </c>
      <c r="BB27" s="765">
        <v>9642.0734921944149</v>
      </c>
      <c r="BC27" s="799">
        <v>10258.67970896843</v>
      </c>
      <c r="BD27" s="765">
        <v>9458.2679058909907</v>
      </c>
      <c r="BE27" s="765">
        <v>9199.4274842650575</v>
      </c>
      <c r="BF27" s="765">
        <v>9075.5831390678522</v>
      </c>
      <c r="BG27" s="765">
        <v>9175.7353723121341</v>
      </c>
      <c r="BH27" s="765"/>
      <c r="BI27" s="765"/>
      <c r="BJ27" s="764"/>
      <c r="BK27" s="46"/>
      <c r="BL27" s="46"/>
      <c r="BM27" s="46"/>
      <c r="BN27" s="46"/>
    </row>
    <row r="28" spans="2:66">
      <c r="P28" s="1074"/>
      <c r="Q28" s="740"/>
      <c r="R28" s="788"/>
      <c r="S28" s="788"/>
      <c r="T28" s="1411" t="s">
        <v>799</v>
      </c>
      <c r="U28" s="32"/>
      <c r="V28" s="740"/>
      <c r="W28" s="788"/>
      <c r="X28" s="788"/>
      <c r="Y28" s="1375" t="s">
        <v>767</v>
      </c>
      <c r="Z28" s="1352"/>
      <c r="AA28" s="765">
        <v>4781.1088361867405</v>
      </c>
      <c r="AB28" s="765">
        <v>4816.4201787233551</v>
      </c>
      <c r="AC28" s="765">
        <v>4874.4536368605668</v>
      </c>
      <c r="AD28" s="765">
        <v>4878.5873113306152</v>
      </c>
      <c r="AE28" s="765">
        <v>4949.4078298738832</v>
      </c>
      <c r="AF28" s="765">
        <v>5148.9570636188955</v>
      </c>
      <c r="AG28" s="765">
        <v>5050.3034240574952</v>
      </c>
      <c r="AH28" s="765">
        <v>5311.9693060688351</v>
      </c>
      <c r="AI28" s="765">
        <v>5659.5472856862198</v>
      </c>
      <c r="AJ28" s="765">
        <v>5823.2060767663452</v>
      </c>
      <c r="AK28" s="765">
        <v>5666.189972565382</v>
      </c>
      <c r="AL28" s="765">
        <v>5834.4328523342274</v>
      </c>
      <c r="AM28" s="765">
        <v>6049.8866562480835</v>
      </c>
      <c r="AN28" s="765">
        <v>5918.2582583711055</v>
      </c>
      <c r="AO28" s="765">
        <v>6024.8814701892588</v>
      </c>
      <c r="AP28" s="765">
        <v>5804.1563134088319</v>
      </c>
      <c r="AQ28" s="765">
        <v>5176.6297702876354</v>
      </c>
      <c r="AR28" s="765">
        <v>4408.8998684861981</v>
      </c>
      <c r="AS28" s="765">
        <v>4356.2738950317171</v>
      </c>
      <c r="AT28" s="765">
        <v>4128.1266570853932</v>
      </c>
      <c r="AU28" s="765">
        <v>3783.5088437588997</v>
      </c>
      <c r="AV28" s="765">
        <v>4243.0661188874146</v>
      </c>
      <c r="AW28" s="765">
        <v>3946.5815141627363</v>
      </c>
      <c r="AX28" s="765">
        <v>3757.3895864338515</v>
      </c>
      <c r="AY28" s="765">
        <v>3802.6768733642029</v>
      </c>
      <c r="AZ28" s="765">
        <v>3554.3971281755826</v>
      </c>
      <c r="BA28" s="799">
        <v>3386.0175695520716</v>
      </c>
      <c r="BB28" s="765">
        <v>3128.4133332087408</v>
      </c>
      <c r="BC28" s="799">
        <v>3218.3092464699921</v>
      </c>
      <c r="BD28" s="765">
        <v>3252.2663246554275</v>
      </c>
      <c r="BE28" s="765">
        <v>3150.7437714573716</v>
      </c>
      <c r="BF28" s="765">
        <v>3008.9161987553098</v>
      </c>
      <c r="BG28" s="765">
        <v>3559.9742227554721</v>
      </c>
      <c r="BH28" s="765"/>
      <c r="BI28" s="765"/>
      <c r="BJ28" s="764"/>
      <c r="BK28" s="1086"/>
      <c r="BL28" s="46"/>
      <c r="BM28" s="46"/>
      <c r="BN28" s="46"/>
    </row>
    <row r="29" spans="2:66">
      <c r="P29" s="1081"/>
      <c r="Q29" s="740"/>
      <c r="R29" s="1302" t="s">
        <v>893</v>
      </c>
      <c r="S29" s="833"/>
      <c r="T29" s="1380"/>
      <c r="U29" s="32"/>
      <c r="V29" s="740"/>
      <c r="W29" s="832" t="s">
        <v>973</v>
      </c>
      <c r="X29" s="833"/>
      <c r="Y29" s="1380"/>
      <c r="Z29" s="837"/>
      <c r="AA29" s="1087">
        <v>81021.562303552215</v>
      </c>
      <c r="AB29" s="1087">
        <v>79570.688309552017</v>
      </c>
      <c r="AC29" s="1087">
        <v>78217.640727621489</v>
      </c>
      <c r="AD29" s="1087">
        <v>80718.973413412081</v>
      </c>
      <c r="AE29" s="1087">
        <v>82380.703237059759</v>
      </c>
      <c r="AF29" s="1087">
        <v>85639.754918111445</v>
      </c>
      <c r="AG29" s="1087">
        <v>80925.93348030551</v>
      </c>
      <c r="AH29" s="1087">
        <v>85352.1624665954</v>
      </c>
      <c r="AI29" s="1087">
        <v>90241.013313465868</v>
      </c>
      <c r="AJ29" s="1087">
        <v>94131.01387284408</v>
      </c>
      <c r="AK29" s="1087">
        <v>92967.192954715385</v>
      </c>
      <c r="AL29" s="1087">
        <v>94500.930743491015</v>
      </c>
      <c r="AM29" s="1087">
        <v>96273.495253799818</v>
      </c>
      <c r="AN29" s="1087">
        <v>95958.619933713591</v>
      </c>
      <c r="AO29" s="1087">
        <v>101189.6270622317</v>
      </c>
      <c r="AP29" s="1087">
        <v>102037.72325188325</v>
      </c>
      <c r="AQ29" s="1087">
        <v>99571.352592048032</v>
      </c>
      <c r="AR29" s="1087">
        <v>90102.064718102294</v>
      </c>
      <c r="AS29" s="1087">
        <v>95286.914299038923</v>
      </c>
      <c r="AT29" s="1087">
        <v>91940.405561598571</v>
      </c>
      <c r="AU29" s="1087">
        <v>99431.590703712849</v>
      </c>
      <c r="AV29" s="1087">
        <v>101964.6293169464</v>
      </c>
      <c r="AW29" s="1087">
        <v>96620.42738581427</v>
      </c>
      <c r="AX29" s="1087">
        <v>103727.56933450061</v>
      </c>
      <c r="AY29" s="1087">
        <v>97987.21460046916</v>
      </c>
      <c r="AZ29" s="1087">
        <v>95976.452434638748</v>
      </c>
      <c r="BA29" s="1088">
        <v>59111.89875001902</v>
      </c>
      <c r="BB29" s="1087">
        <v>59259.914190247538</v>
      </c>
      <c r="BC29" s="1088">
        <v>66742.990477547137</v>
      </c>
      <c r="BD29" s="1087">
        <v>62475.777513315938</v>
      </c>
      <c r="BE29" s="1087">
        <v>59218.259429534039</v>
      </c>
      <c r="BF29" s="1087">
        <v>60551.47704522773</v>
      </c>
      <c r="BG29" s="1087">
        <v>56808.476200818644</v>
      </c>
      <c r="BH29" s="1087"/>
      <c r="BI29" s="1087"/>
      <c r="BJ29" s="752"/>
      <c r="BK29" s="46"/>
      <c r="BL29" s="46"/>
      <c r="BM29" s="46"/>
      <c r="BN29" s="46"/>
    </row>
    <row r="30" spans="2:66" ht="29.25" customHeight="1">
      <c r="B30" s="32"/>
      <c r="C30" s="32"/>
      <c r="D30" s="32"/>
      <c r="E30" s="32"/>
      <c r="F30" s="32"/>
      <c r="G30" s="32"/>
      <c r="H30" s="32"/>
      <c r="I30" s="32"/>
      <c r="J30" s="32"/>
      <c r="K30" s="32"/>
      <c r="L30" s="32"/>
      <c r="M30" s="32"/>
      <c r="N30" s="32"/>
      <c r="O30" s="32"/>
      <c r="P30" s="1074"/>
      <c r="Q30" s="740"/>
      <c r="R30" s="839"/>
      <c r="S30" s="1901" t="s">
        <v>981</v>
      </c>
      <c r="T30" s="1902"/>
      <c r="U30" s="32"/>
      <c r="V30" s="740"/>
      <c r="W30" s="839"/>
      <c r="X30" s="1909" t="s">
        <v>450</v>
      </c>
      <c r="Y30" s="1902"/>
      <c r="Z30" s="1089"/>
      <c r="AA30" s="1725">
        <v>11809.744968205188</v>
      </c>
      <c r="AB30" s="1725">
        <v>10904.669087780178</v>
      </c>
      <c r="AC30" s="1725">
        <v>10191.25443908445</v>
      </c>
      <c r="AD30" s="1725">
        <v>8519.1512442701878</v>
      </c>
      <c r="AE30" s="1725">
        <v>8861.7524218036961</v>
      </c>
      <c r="AF30" s="1725">
        <v>8010.9481663936676</v>
      </c>
      <c r="AG30" s="1725">
        <v>7785.7125468606346</v>
      </c>
      <c r="AH30" s="1725">
        <v>8400.3755809223985</v>
      </c>
      <c r="AI30" s="1725">
        <v>8468.0764992318545</v>
      </c>
      <c r="AJ30" s="1725">
        <v>7966.2023726101515</v>
      </c>
      <c r="AK30" s="1725">
        <v>6968.0998355675965</v>
      </c>
      <c r="AL30" s="1725">
        <v>7471.6008506842154</v>
      </c>
      <c r="AM30" s="1725">
        <v>8043.2102800521152</v>
      </c>
      <c r="AN30" s="1725">
        <v>8335.5019473919783</v>
      </c>
      <c r="AO30" s="1725">
        <v>8453.5433015966591</v>
      </c>
      <c r="AP30" s="1725">
        <v>7760.6884856624692</v>
      </c>
      <c r="AQ30" s="1725">
        <v>7401.2368562121055</v>
      </c>
      <c r="AR30" s="1725">
        <v>6238.7862595998813</v>
      </c>
      <c r="AS30" s="1725">
        <v>18467.4000871883</v>
      </c>
      <c r="AT30" s="1725">
        <v>27236.549105762137</v>
      </c>
      <c r="AU30" s="1725">
        <v>35652.575594494592</v>
      </c>
      <c r="AV30" s="1725">
        <v>40186.39362951566</v>
      </c>
      <c r="AW30" s="1725">
        <v>42222.278633590016</v>
      </c>
      <c r="AX30" s="1725">
        <v>41852.277195376642</v>
      </c>
      <c r="AY30" s="1725">
        <v>40217.574058591104</v>
      </c>
      <c r="AZ30" s="1725">
        <v>40736.027051538993</v>
      </c>
      <c r="BA30" s="1726">
        <v>8329.1479799003318</v>
      </c>
      <c r="BB30" s="1725">
        <v>7499.6547804255997</v>
      </c>
      <c r="BC30" s="1726">
        <v>13195.61297646715</v>
      </c>
      <c r="BD30" s="1725">
        <v>11446.82865307986</v>
      </c>
      <c r="BE30" s="1725">
        <v>10917.494588732481</v>
      </c>
      <c r="BF30" s="1725">
        <v>11893.898801596386</v>
      </c>
      <c r="BG30" s="1725">
        <v>13483.930596352109</v>
      </c>
      <c r="BH30" s="795"/>
      <c r="BI30" s="795"/>
      <c r="BJ30" s="764"/>
      <c r="BK30" s="46"/>
      <c r="BL30" s="46"/>
      <c r="BM30" s="46"/>
      <c r="BN30" s="46"/>
    </row>
    <row r="31" spans="2:66" ht="29.25" customHeight="1">
      <c r="B31" s="32"/>
      <c r="C31" s="32"/>
      <c r="D31" s="32"/>
      <c r="E31" s="32"/>
      <c r="F31" s="32"/>
      <c r="G31" s="32"/>
      <c r="H31" s="32"/>
      <c r="I31" s="32"/>
      <c r="J31" s="32"/>
      <c r="K31" s="32"/>
      <c r="L31" s="32"/>
      <c r="M31" s="32"/>
      <c r="N31" s="32"/>
      <c r="O31" s="32"/>
      <c r="P31" s="1074"/>
      <c r="Q31" s="740"/>
      <c r="R31" s="839"/>
      <c r="S31" s="1721"/>
      <c r="T31" s="1723" t="s">
        <v>1013</v>
      </c>
      <c r="U31" s="32"/>
      <c r="V31" s="740"/>
      <c r="W31" s="839"/>
      <c r="X31" s="1728"/>
      <c r="Y31" s="1479" t="s">
        <v>1012</v>
      </c>
      <c r="Z31" s="1089"/>
      <c r="AA31" s="759">
        <v>9083.7053911134681</v>
      </c>
      <c r="AB31" s="759">
        <v>8248.3901419906288</v>
      </c>
      <c r="AC31" s="759">
        <v>7470.1731885230092</v>
      </c>
      <c r="AD31" s="759">
        <v>5712.5568959860693</v>
      </c>
      <c r="AE31" s="759">
        <v>6050.082246162985</v>
      </c>
      <c r="AF31" s="759">
        <v>5099.6599435763028</v>
      </c>
      <c r="AG31" s="759">
        <v>5008.66484367253</v>
      </c>
      <c r="AH31" s="759">
        <v>5670.9772570132836</v>
      </c>
      <c r="AI31" s="759">
        <v>5742.2612425491361</v>
      </c>
      <c r="AJ31" s="759">
        <v>5283.4094687694505</v>
      </c>
      <c r="AK31" s="759">
        <v>4442.1829438895575</v>
      </c>
      <c r="AL31" s="759">
        <v>4882.4904275252029</v>
      </c>
      <c r="AM31" s="759">
        <v>5436.4310121339222</v>
      </c>
      <c r="AN31" s="759">
        <v>5801.0214614810438</v>
      </c>
      <c r="AO31" s="759">
        <v>5825.8058152900012</v>
      </c>
      <c r="AP31" s="759">
        <v>5176.3502276530344</v>
      </c>
      <c r="AQ31" s="759">
        <v>4789.7079265027833</v>
      </c>
      <c r="AR31" s="759">
        <v>3756.178618699324</v>
      </c>
      <c r="AS31" s="759">
        <v>15037.036616781326</v>
      </c>
      <c r="AT31" s="759">
        <v>23557.83262492458</v>
      </c>
      <c r="AU31" s="759">
        <v>32297.331144379594</v>
      </c>
      <c r="AV31" s="759">
        <v>36594.225493387909</v>
      </c>
      <c r="AW31" s="759">
        <v>38639.265332893738</v>
      </c>
      <c r="AX31" s="759">
        <v>38273.888975614514</v>
      </c>
      <c r="AY31" s="759">
        <v>37022.701846689437</v>
      </c>
      <c r="AZ31" s="759">
        <v>37392.362402137987</v>
      </c>
      <c r="BA31" s="759">
        <v>5113.3411414645643</v>
      </c>
      <c r="BB31" s="759">
        <v>4384.0191050077747</v>
      </c>
      <c r="BC31" s="759">
        <v>9837.2409870868469</v>
      </c>
      <c r="BD31" s="759">
        <v>8385.462094148721</v>
      </c>
      <c r="BE31" s="759">
        <v>7938.9011028922459</v>
      </c>
      <c r="BF31" s="759">
        <v>8848.9513085227882</v>
      </c>
      <c r="BG31" s="759">
        <v>9650.4161919718008</v>
      </c>
      <c r="BH31" s="759"/>
      <c r="BI31" s="759"/>
      <c r="BJ31" s="764"/>
      <c r="BK31" s="46"/>
      <c r="BL31" s="46"/>
      <c r="BM31" s="46"/>
      <c r="BN31" s="46"/>
    </row>
    <row r="32" spans="2:66" ht="29.25" customHeight="1">
      <c r="B32" s="32"/>
      <c r="C32" s="32"/>
      <c r="D32" s="32"/>
      <c r="E32" s="32"/>
      <c r="F32" s="32"/>
      <c r="G32" s="32"/>
      <c r="H32" s="32"/>
      <c r="I32" s="32"/>
      <c r="J32" s="32"/>
      <c r="K32" s="32"/>
      <c r="L32" s="32"/>
      <c r="M32" s="32"/>
      <c r="N32" s="32"/>
      <c r="O32" s="32"/>
      <c r="P32" s="1074"/>
      <c r="Q32" s="740"/>
      <c r="R32" s="839"/>
      <c r="S32" s="1722"/>
      <c r="T32" s="1724" t="s">
        <v>1010</v>
      </c>
      <c r="U32" s="32"/>
      <c r="V32" s="740"/>
      <c r="W32" s="839"/>
      <c r="X32" s="1722"/>
      <c r="Y32" s="1727" t="s">
        <v>1011</v>
      </c>
      <c r="Z32" s="1089"/>
      <c r="AA32" s="801">
        <v>2726.0395770917185</v>
      </c>
      <c r="AB32" s="801">
        <v>2656.2789457895487</v>
      </c>
      <c r="AC32" s="801">
        <v>2721.0812505614422</v>
      </c>
      <c r="AD32" s="801">
        <v>2806.5943482841194</v>
      </c>
      <c r="AE32" s="801">
        <v>2811.6701756407101</v>
      </c>
      <c r="AF32" s="801">
        <v>2911.2882228173657</v>
      </c>
      <c r="AG32" s="801">
        <v>2777.0477031881046</v>
      </c>
      <c r="AH32" s="801">
        <v>2729.3983239091153</v>
      </c>
      <c r="AI32" s="801">
        <v>2725.8152566827193</v>
      </c>
      <c r="AJ32" s="801">
        <v>2682.792903840701</v>
      </c>
      <c r="AK32" s="801">
        <v>2525.9168916780382</v>
      </c>
      <c r="AL32" s="801">
        <v>2589.1104231590107</v>
      </c>
      <c r="AM32" s="801">
        <v>2606.7792679181921</v>
      </c>
      <c r="AN32" s="801">
        <v>2534.4804859109354</v>
      </c>
      <c r="AO32" s="801">
        <v>2627.737486306657</v>
      </c>
      <c r="AP32" s="801">
        <v>2584.3382580094349</v>
      </c>
      <c r="AQ32" s="801">
        <v>2611.5289297093218</v>
      </c>
      <c r="AR32" s="801">
        <v>2482.6076409005573</v>
      </c>
      <c r="AS32" s="801">
        <v>3430.3634704069773</v>
      </c>
      <c r="AT32" s="801">
        <v>3678.7164808375587</v>
      </c>
      <c r="AU32" s="801">
        <v>3355.2444501149921</v>
      </c>
      <c r="AV32" s="801">
        <v>3592.168136127756</v>
      </c>
      <c r="AW32" s="801">
        <v>3583.0133006962787</v>
      </c>
      <c r="AX32" s="801">
        <v>3578.3882197621197</v>
      </c>
      <c r="AY32" s="801">
        <v>3194.8722119016779</v>
      </c>
      <c r="AZ32" s="801">
        <v>3343.664649401002</v>
      </c>
      <c r="BA32" s="801">
        <v>3215.8068384357684</v>
      </c>
      <c r="BB32" s="801">
        <v>3115.6356754178241</v>
      </c>
      <c r="BC32" s="801">
        <v>3358.3719893803036</v>
      </c>
      <c r="BD32" s="801">
        <v>3061.3665589311404</v>
      </c>
      <c r="BE32" s="801">
        <v>2978.5934858402361</v>
      </c>
      <c r="BF32" s="801">
        <v>3044.9474930735978</v>
      </c>
      <c r="BG32" s="801">
        <v>3833.5144043803084</v>
      </c>
      <c r="BH32" s="801"/>
      <c r="BI32" s="801"/>
      <c r="BJ32" s="764"/>
      <c r="BK32" s="46"/>
      <c r="BL32" s="46"/>
      <c r="BM32" s="46"/>
      <c r="BN32" s="46"/>
    </row>
    <row r="33" spans="2:66" ht="29.25" customHeight="1">
      <c r="B33" s="32"/>
      <c r="C33" s="32"/>
      <c r="D33" s="32"/>
      <c r="E33" s="32"/>
      <c r="F33" s="32"/>
      <c r="G33" s="32"/>
      <c r="H33" s="32"/>
      <c r="I33" s="32"/>
      <c r="J33" s="32"/>
      <c r="K33" s="32"/>
      <c r="L33" s="32"/>
      <c r="M33" s="32"/>
      <c r="N33" s="32"/>
      <c r="O33" s="32"/>
      <c r="P33" s="1074"/>
      <c r="Q33" s="740"/>
      <c r="R33" s="839"/>
      <c r="S33" s="1907" t="s">
        <v>44</v>
      </c>
      <c r="T33" s="1908"/>
      <c r="U33" s="32"/>
      <c r="V33" s="740"/>
      <c r="W33" s="839"/>
      <c r="X33" s="1910" t="s">
        <v>451</v>
      </c>
      <c r="Y33" s="1911"/>
      <c r="Z33" s="1090"/>
      <c r="AA33" s="795">
        <v>5501.6227895059201</v>
      </c>
      <c r="AB33" s="795">
        <v>5512.2999618650147</v>
      </c>
      <c r="AC33" s="795">
        <v>5501.3784303984012</v>
      </c>
      <c r="AD33" s="795">
        <v>5615.6854042155555</v>
      </c>
      <c r="AE33" s="795">
        <v>5458.5391068509434</v>
      </c>
      <c r="AF33" s="795">
        <v>5797.0388621982593</v>
      </c>
      <c r="AG33" s="795">
        <v>5693.4141918685182</v>
      </c>
      <c r="AH33" s="795">
        <v>5750.133215624156</v>
      </c>
      <c r="AI33" s="795">
        <v>5988.216021156888</v>
      </c>
      <c r="AJ33" s="795">
        <v>6224.5484567250978</v>
      </c>
      <c r="AK33" s="795">
        <v>6054.9620950377503</v>
      </c>
      <c r="AL33" s="795">
        <v>6364.1082301263286</v>
      </c>
      <c r="AM33" s="795">
        <v>6697.4397309457345</v>
      </c>
      <c r="AN33" s="795">
        <v>6605.3532592008505</v>
      </c>
      <c r="AO33" s="795">
        <v>6732.7087755892635</v>
      </c>
      <c r="AP33" s="795">
        <v>6703.306266167293</v>
      </c>
      <c r="AQ33" s="795">
        <v>7003.4768897615813</v>
      </c>
      <c r="AR33" s="795">
        <v>6643.5592518239637</v>
      </c>
      <c r="AS33" s="795">
        <v>5690.4243862072844</v>
      </c>
      <c r="AT33" s="795">
        <v>5857.5019600059313</v>
      </c>
      <c r="AU33" s="795">
        <v>6581.7499335667326</v>
      </c>
      <c r="AV33" s="795">
        <v>6575.7794916824314</v>
      </c>
      <c r="AW33" s="795">
        <v>5981.265717275408</v>
      </c>
      <c r="AX33" s="795">
        <v>5672.1450690778383</v>
      </c>
      <c r="AY33" s="795">
        <v>5974.3362487685599</v>
      </c>
      <c r="AZ33" s="795">
        <v>5050.7642761002307</v>
      </c>
      <c r="BA33" s="796">
        <v>5385.1352648594166</v>
      </c>
      <c r="BB33" s="795">
        <v>4888.9453966678539</v>
      </c>
      <c r="BC33" s="796">
        <v>5578.7657495972753</v>
      </c>
      <c r="BD33" s="795">
        <v>5080.5013989025256</v>
      </c>
      <c r="BE33" s="795">
        <v>5161.3452506283929</v>
      </c>
      <c r="BF33" s="795">
        <v>5438.4364571636561</v>
      </c>
      <c r="BG33" s="795">
        <v>5386.5729827164851</v>
      </c>
      <c r="BH33" s="765"/>
      <c r="BI33" s="765"/>
      <c r="BJ33" s="764"/>
      <c r="BK33" s="46"/>
      <c r="BL33" s="46"/>
      <c r="BM33" s="46"/>
      <c r="BN33" s="46"/>
    </row>
    <row r="34" spans="2:66" ht="29.25" customHeight="1">
      <c r="B34" s="32"/>
      <c r="C34" s="32"/>
      <c r="D34" s="32"/>
      <c r="E34" s="32"/>
      <c r="F34" s="32"/>
      <c r="G34" s="32"/>
      <c r="H34" s="32"/>
      <c r="I34" s="32"/>
      <c r="J34" s="32"/>
      <c r="K34" s="32"/>
      <c r="L34" s="32"/>
      <c r="M34" s="32"/>
      <c r="N34" s="32"/>
      <c r="O34" s="32"/>
      <c r="P34" s="1074"/>
      <c r="Q34" s="740"/>
      <c r="R34" s="839"/>
      <c r="S34" s="1903" t="s">
        <v>45</v>
      </c>
      <c r="T34" s="1904"/>
      <c r="U34" s="32"/>
      <c r="V34" s="740"/>
      <c r="W34" s="839"/>
      <c r="X34" s="1905" t="s">
        <v>452</v>
      </c>
      <c r="Y34" s="1906"/>
      <c r="Z34" s="1090"/>
      <c r="AA34" s="765">
        <v>13660.36339396131</v>
      </c>
      <c r="AB34" s="765">
        <v>14314.775683981818</v>
      </c>
      <c r="AC34" s="765">
        <v>15491.233500869221</v>
      </c>
      <c r="AD34" s="765">
        <v>16872.384544065244</v>
      </c>
      <c r="AE34" s="765">
        <v>16837.930657625904</v>
      </c>
      <c r="AF34" s="765">
        <v>18925.238216916041</v>
      </c>
      <c r="AG34" s="765">
        <v>18829.109664645497</v>
      </c>
      <c r="AH34" s="765">
        <v>19765.120945337774</v>
      </c>
      <c r="AI34" s="765">
        <v>21391.673574012981</v>
      </c>
      <c r="AJ34" s="765">
        <v>22662.749985239428</v>
      </c>
      <c r="AK34" s="765">
        <v>22545.484984693881</v>
      </c>
      <c r="AL34" s="765">
        <v>23360.933544480969</v>
      </c>
      <c r="AM34" s="765">
        <v>24234.722848061272</v>
      </c>
      <c r="AN34" s="765">
        <v>23231.651253932636</v>
      </c>
      <c r="AO34" s="765">
        <v>23565.772508740123</v>
      </c>
      <c r="AP34" s="765">
        <v>23045.450857053038</v>
      </c>
      <c r="AQ34" s="765">
        <v>23267.386715698038</v>
      </c>
      <c r="AR34" s="765">
        <v>20917.458473342856</v>
      </c>
      <c r="AS34" s="765">
        <v>20914.016430458425</v>
      </c>
      <c r="AT34" s="765">
        <v>18364.153150890823</v>
      </c>
      <c r="AU34" s="765">
        <v>17691.282509239296</v>
      </c>
      <c r="AV34" s="765">
        <v>19046.675494424286</v>
      </c>
      <c r="AW34" s="765">
        <v>18575.05386340656</v>
      </c>
      <c r="AX34" s="765">
        <v>17225.170058447191</v>
      </c>
      <c r="AY34" s="765">
        <v>16739.03122625492</v>
      </c>
      <c r="AZ34" s="765">
        <v>16565.99491496307</v>
      </c>
      <c r="BA34" s="799">
        <v>14553.82226349039</v>
      </c>
      <c r="BB34" s="765">
        <v>14396.995084372451</v>
      </c>
      <c r="BC34" s="799">
        <v>16330.085966145598</v>
      </c>
      <c r="BD34" s="765">
        <v>13678.361176761391</v>
      </c>
      <c r="BE34" s="765">
        <v>13043.876904016353</v>
      </c>
      <c r="BF34" s="765">
        <v>15689.657020026347</v>
      </c>
      <c r="BG34" s="765">
        <v>15924.426168618033</v>
      </c>
      <c r="BH34" s="765"/>
      <c r="BI34" s="765"/>
      <c r="BJ34" s="764"/>
      <c r="BK34" s="46"/>
      <c r="BL34" s="1084"/>
      <c r="BM34" s="1077"/>
      <c r="BN34" s="46"/>
    </row>
    <row r="35" spans="2:66" ht="29.25" customHeight="1">
      <c r="B35" s="32"/>
      <c r="C35" s="32"/>
      <c r="D35" s="32"/>
      <c r="E35" s="32"/>
      <c r="F35" s="32"/>
      <c r="G35" s="32"/>
      <c r="H35" s="32"/>
      <c r="I35" s="32"/>
      <c r="J35" s="32"/>
      <c r="K35" s="32"/>
      <c r="L35" s="32"/>
      <c r="M35" s="32"/>
      <c r="N35" s="32"/>
      <c r="O35" s="32"/>
      <c r="P35" s="1074"/>
      <c r="Q35" s="740"/>
      <c r="R35" s="839"/>
      <c r="S35" s="1905" t="s">
        <v>800</v>
      </c>
      <c r="T35" s="1906"/>
      <c r="U35" s="32"/>
      <c r="V35" s="740"/>
      <c r="W35" s="839"/>
      <c r="X35" s="1905" t="s">
        <v>453</v>
      </c>
      <c r="Y35" s="1906"/>
      <c r="Z35" s="1090"/>
      <c r="AA35" s="765">
        <v>12704.282722360735</v>
      </c>
      <c r="AB35" s="765">
        <v>13345.795729847052</v>
      </c>
      <c r="AC35" s="765">
        <v>14019.753138941673</v>
      </c>
      <c r="AD35" s="765">
        <v>14871.691103419185</v>
      </c>
      <c r="AE35" s="765">
        <v>15096.148844654694</v>
      </c>
      <c r="AF35" s="765">
        <v>16504.930703230755</v>
      </c>
      <c r="AG35" s="765">
        <v>16856.177459842158</v>
      </c>
      <c r="AH35" s="765">
        <v>17800.207688015766</v>
      </c>
      <c r="AI35" s="765">
        <v>19477.507649467232</v>
      </c>
      <c r="AJ35" s="765">
        <v>20973.067243439767</v>
      </c>
      <c r="AK35" s="765">
        <v>21365.607489682268</v>
      </c>
      <c r="AL35" s="765">
        <v>21638.439099174695</v>
      </c>
      <c r="AM35" s="765">
        <v>22018.721557860183</v>
      </c>
      <c r="AN35" s="765">
        <v>21179.274952864311</v>
      </c>
      <c r="AO35" s="765">
        <v>21086.583918388416</v>
      </c>
      <c r="AP35" s="765">
        <v>20355.697982555997</v>
      </c>
      <c r="AQ35" s="765">
        <v>19225.427227391432</v>
      </c>
      <c r="AR35" s="765">
        <v>17745.620020489656</v>
      </c>
      <c r="AS35" s="765">
        <v>15717.218049292354</v>
      </c>
      <c r="AT35" s="765">
        <v>15304.185481811173</v>
      </c>
      <c r="AU35" s="765">
        <v>15501.322991997882</v>
      </c>
      <c r="AV35" s="765">
        <v>16888.376842031688</v>
      </c>
      <c r="AW35" s="765">
        <v>16003.014856329333</v>
      </c>
      <c r="AX35" s="765">
        <v>17800.157075893487</v>
      </c>
      <c r="AY35" s="765">
        <v>17235.078799276918</v>
      </c>
      <c r="AZ35" s="765">
        <v>18125.856952757087</v>
      </c>
      <c r="BA35" s="799">
        <v>18543.065817426446</v>
      </c>
      <c r="BB35" s="765">
        <v>16399.831739503425</v>
      </c>
      <c r="BC35" s="799">
        <v>16991.557551975857</v>
      </c>
      <c r="BD35" s="765">
        <v>15766.931654939859</v>
      </c>
      <c r="BE35" s="765">
        <v>16843.061382286982</v>
      </c>
      <c r="BF35" s="765">
        <v>17123.74425975046</v>
      </c>
      <c r="BG35" s="765">
        <v>16092.718559513607</v>
      </c>
      <c r="BH35" s="765"/>
      <c r="BI35" s="765"/>
      <c r="BJ35" s="764"/>
      <c r="BK35" s="46"/>
      <c r="BL35" s="46"/>
      <c r="BM35" s="46"/>
      <c r="BN35" s="46"/>
    </row>
    <row r="36" spans="2:66">
      <c r="B36" s="32"/>
      <c r="C36" s="32"/>
      <c r="D36" s="32"/>
      <c r="E36" s="32"/>
      <c r="F36" s="32"/>
      <c r="G36" s="32"/>
      <c r="H36" s="32"/>
      <c r="I36" s="32"/>
      <c r="J36" s="32"/>
      <c r="K36" s="32"/>
      <c r="L36" s="32"/>
      <c r="M36" s="32"/>
      <c r="N36" s="32"/>
      <c r="O36" s="32"/>
      <c r="P36" s="1074"/>
      <c r="Q36" s="740"/>
      <c r="R36" s="839"/>
      <c r="S36" s="1903" t="s">
        <v>1008</v>
      </c>
      <c r="T36" s="1904"/>
      <c r="U36" s="32"/>
      <c r="V36" s="740"/>
      <c r="W36" s="839"/>
      <c r="X36" s="1903" t="s">
        <v>1006</v>
      </c>
      <c r="Y36" s="1904"/>
      <c r="Z36" s="1090"/>
      <c r="AA36" s="766">
        <v>579.21416638935273</v>
      </c>
      <c r="AB36" s="766">
        <v>642.1068047782245</v>
      </c>
      <c r="AC36" s="766">
        <v>697.75902263591172</v>
      </c>
      <c r="AD36" s="766">
        <v>757.64758083259937</v>
      </c>
      <c r="AE36" s="766">
        <v>805.12063196578868</v>
      </c>
      <c r="AF36" s="766">
        <v>888.99212037931295</v>
      </c>
      <c r="AG36" s="766">
        <v>950.34037745382068</v>
      </c>
      <c r="AH36" s="766">
        <v>1025.900785665908</v>
      </c>
      <c r="AI36" s="766">
        <v>1157.3207597640517</v>
      </c>
      <c r="AJ36" s="766">
        <v>1280.2315649966592</v>
      </c>
      <c r="AK36" s="766">
        <v>1354.4171385310044</v>
      </c>
      <c r="AL36" s="766">
        <v>1441.0645339457149</v>
      </c>
      <c r="AM36" s="766">
        <v>1530.101212761107</v>
      </c>
      <c r="AN36" s="766">
        <v>1558.3736341145898</v>
      </c>
      <c r="AO36" s="766">
        <v>1646.4690454160104</v>
      </c>
      <c r="AP36" s="766">
        <v>1675.5541971805737</v>
      </c>
      <c r="AQ36" s="766">
        <v>1562.1371676412771</v>
      </c>
      <c r="AR36" s="766">
        <v>1512.0076826979969</v>
      </c>
      <c r="AS36" s="766">
        <v>1351.8152604544762</v>
      </c>
      <c r="AT36" s="766">
        <v>1470.7883561484559</v>
      </c>
      <c r="AU36" s="766">
        <v>1616.9882575904371</v>
      </c>
      <c r="AV36" s="766">
        <v>1427.7965846929364</v>
      </c>
      <c r="AW36" s="766">
        <v>1333.0671099880917</v>
      </c>
      <c r="AX36" s="766">
        <v>1397.6661753435669</v>
      </c>
      <c r="AY36" s="766">
        <v>1336.1412269949476</v>
      </c>
      <c r="AZ36" s="766">
        <v>1211.9386529109213</v>
      </c>
      <c r="BA36" s="766">
        <v>1335.0737727777666</v>
      </c>
      <c r="BB36" s="766">
        <v>1264.2150065249841</v>
      </c>
      <c r="BC36" s="766">
        <v>1165.6144896337553</v>
      </c>
      <c r="BD36" s="766">
        <v>999.61145737017353</v>
      </c>
      <c r="BE36" s="766">
        <v>1047.9844202197655</v>
      </c>
      <c r="BF36" s="766">
        <v>938.26287477467258</v>
      </c>
      <c r="BG36" s="766">
        <v>1046.6992445441483</v>
      </c>
      <c r="BH36" s="765"/>
      <c r="BI36" s="765"/>
      <c r="BJ36" s="764"/>
      <c r="BK36" s="46"/>
      <c r="BL36" s="46"/>
      <c r="BM36" s="46"/>
      <c r="BN36" s="46"/>
    </row>
    <row r="37" spans="2:66">
      <c r="B37" s="32"/>
      <c r="C37" s="32"/>
      <c r="D37" s="32"/>
      <c r="E37" s="32"/>
      <c r="F37" s="32"/>
      <c r="G37" s="32"/>
      <c r="H37" s="32"/>
      <c r="I37" s="32"/>
      <c r="J37" s="32"/>
      <c r="K37" s="32"/>
      <c r="L37" s="32"/>
      <c r="M37" s="32"/>
      <c r="N37" s="32"/>
      <c r="O37" s="32"/>
      <c r="P37" s="1074"/>
      <c r="Q37" s="740"/>
      <c r="R37" s="839"/>
      <c r="S37" s="1339" t="s">
        <v>1009</v>
      </c>
      <c r="T37" s="1719"/>
      <c r="U37" s="32"/>
      <c r="V37" s="740"/>
      <c r="W37" s="839"/>
      <c r="X37" s="1339" t="s">
        <v>1007</v>
      </c>
      <c r="Y37" s="1719"/>
      <c r="Z37" s="1089"/>
      <c r="AA37" s="1720">
        <v>36766.33426312972</v>
      </c>
      <c r="AB37" s="1720">
        <v>34851.041041299744</v>
      </c>
      <c r="AC37" s="1720">
        <v>32316.262195691834</v>
      </c>
      <c r="AD37" s="1720">
        <v>34082.413536609325</v>
      </c>
      <c r="AE37" s="1720">
        <v>35321.211574158726</v>
      </c>
      <c r="AF37" s="1720">
        <v>35512.606848993411</v>
      </c>
      <c r="AG37" s="1720">
        <v>30811.179239634883</v>
      </c>
      <c r="AH37" s="1720">
        <v>32610.424251029399</v>
      </c>
      <c r="AI37" s="1720">
        <v>33758.218809832841</v>
      </c>
      <c r="AJ37" s="1720">
        <v>35024.214249832956</v>
      </c>
      <c r="AK37" s="1720">
        <v>34678.621411202897</v>
      </c>
      <c r="AL37" s="1720">
        <v>34224.784485079093</v>
      </c>
      <c r="AM37" s="1720">
        <v>33749.299624119427</v>
      </c>
      <c r="AN37" s="1720">
        <v>35048.464886209214</v>
      </c>
      <c r="AO37" s="1720">
        <v>39704.549512501246</v>
      </c>
      <c r="AP37" s="1720">
        <v>42497.025463263897</v>
      </c>
      <c r="AQ37" s="1720">
        <v>41111.687735343599</v>
      </c>
      <c r="AR37" s="1720">
        <v>37044.633030147961</v>
      </c>
      <c r="AS37" s="1720">
        <v>33146.040085438071</v>
      </c>
      <c r="AT37" s="1720">
        <v>23707.227506980045</v>
      </c>
      <c r="AU37" s="1720">
        <v>22387.671416823905</v>
      </c>
      <c r="AV37" s="1720">
        <v>17839.607274599413</v>
      </c>
      <c r="AW37" s="1720">
        <v>12505.747205224859</v>
      </c>
      <c r="AX37" s="1720">
        <v>19780.153760361896</v>
      </c>
      <c r="AY37" s="1720">
        <v>16485.053040582716</v>
      </c>
      <c r="AZ37" s="1720">
        <v>14285.870586368472</v>
      </c>
      <c r="BA37" s="1720">
        <v>10965.653651564657</v>
      </c>
      <c r="BB37" s="1720">
        <v>14810.272182753224</v>
      </c>
      <c r="BC37" s="1720">
        <v>13481.353743727521</v>
      </c>
      <c r="BD37" s="1720">
        <v>15503.543172262131</v>
      </c>
      <c r="BE37" s="1720">
        <v>12204.496883650067</v>
      </c>
      <c r="BF37" s="1720">
        <v>9467.4776319161974</v>
      </c>
      <c r="BG37" s="1720">
        <v>4874.1286490742632</v>
      </c>
      <c r="BH37" s="1718"/>
      <c r="BI37" s="1718"/>
      <c r="BJ37" s="764"/>
      <c r="BK37" s="46"/>
      <c r="BL37" s="46"/>
      <c r="BM37" s="46"/>
      <c r="BN37" s="46"/>
    </row>
    <row r="38" spans="2:66">
      <c r="P38" s="1091"/>
      <c r="Q38" s="740"/>
      <c r="R38" s="1301" t="s">
        <v>894</v>
      </c>
      <c r="S38" s="847"/>
      <c r="T38" s="1412"/>
      <c r="U38" s="32"/>
      <c r="V38" s="740"/>
      <c r="W38" s="846" t="s">
        <v>974</v>
      </c>
      <c r="X38" s="847"/>
      <c r="Y38" s="1381"/>
      <c r="Z38" s="848"/>
      <c r="AA38" s="849">
        <f>SUM(AA39,AA42)</f>
        <v>201750.75122950022</v>
      </c>
      <c r="AB38" s="849">
        <f t="shared" ref="AB38:BA38" si="12">SUM(AB39,AB42)</f>
        <v>213517.71428380648</v>
      </c>
      <c r="AC38" s="849">
        <f t="shared" si="12"/>
        <v>220072.55047809496</v>
      </c>
      <c r="AD38" s="849">
        <f t="shared" si="12"/>
        <v>223847.34779942888</v>
      </c>
      <c r="AE38" s="849">
        <f t="shared" si="12"/>
        <v>233068.13668133548</v>
      </c>
      <c r="AF38" s="849">
        <f t="shared" si="12"/>
        <v>242394.01897470775</v>
      </c>
      <c r="AG38" s="849">
        <f t="shared" si="12"/>
        <v>249104.971974502</v>
      </c>
      <c r="AH38" s="849">
        <f t="shared" si="12"/>
        <v>250791.47647310357</v>
      </c>
      <c r="AI38" s="849">
        <f t="shared" si="12"/>
        <v>248895.16616030876</v>
      </c>
      <c r="AJ38" s="849">
        <f t="shared" si="12"/>
        <v>252993.92199342317</v>
      </c>
      <c r="AK38" s="849">
        <f t="shared" si="12"/>
        <v>252572.34663611645</v>
      </c>
      <c r="AL38" s="849">
        <f t="shared" si="12"/>
        <v>256713.57182647695</v>
      </c>
      <c r="AM38" s="849">
        <f t="shared" si="12"/>
        <v>253075.47839250034</v>
      </c>
      <c r="AN38" s="849">
        <f t="shared" si="12"/>
        <v>249072.13560618076</v>
      </c>
      <c r="AO38" s="849">
        <f t="shared" si="12"/>
        <v>243134.66039097507</v>
      </c>
      <c r="AP38" s="849">
        <f t="shared" si="12"/>
        <v>237610.98837208439</v>
      </c>
      <c r="AQ38" s="849">
        <f t="shared" si="12"/>
        <v>234900.81465119985</v>
      </c>
      <c r="AR38" s="849">
        <f t="shared" si="12"/>
        <v>232123.4663520733</v>
      </c>
      <c r="AS38" s="849">
        <f t="shared" si="12"/>
        <v>224482.31637104554</v>
      </c>
      <c r="AT38" s="849">
        <f t="shared" si="12"/>
        <v>221195.48797517453</v>
      </c>
      <c r="AU38" s="849">
        <f t="shared" si="12"/>
        <v>221629.63127802304</v>
      </c>
      <c r="AV38" s="849">
        <f t="shared" si="12"/>
        <v>216842.75329127169</v>
      </c>
      <c r="AW38" s="849">
        <f t="shared" si="12"/>
        <v>217736.68489174946</v>
      </c>
      <c r="AX38" s="849">
        <f t="shared" si="12"/>
        <v>214847.91333662378</v>
      </c>
      <c r="AY38" s="849">
        <f t="shared" si="12"/>
        <v>209897.1307327103</v>
      </c>
      <c r="AZ38" s="849">
        <f t="shared" si="12"/>
        <v>208637.12677399468</v>
      </c>
      <c r="BA38" s="850">
        <f t="shared" si="12"/>
        <v>206848.74279200303</v>
      </c>
      <c r="BB38" s="849">
        <f>SUM(BB39,BB42)</f>
        <v>205040.97771791267</v>
      </c>
      <c r="BC38" s="850">
        <f>SUM(BC39,BC42)</f>
        <v>202779.71301699401</v>
      </c>
      <c r="BD38" s="849">
        <f>SUM(BD39,BD42)</f>
        <v>198790.4084613194</v>
      </c>
      <c r="BE38" s="849">
        <f>SUM(BE39,BE42)</f>
        <v>176358.53327056981</v>
      </c>
      <c r="BF38" s="849">
        <f>SUM(BF39,BF42)</f>
        <v>177695.82861271306</v>
      </c>
      <c r="BG38" s="849">
        <f t="shared" ref="BG38" si="13">SUM(BG39,BG42)</f>
        <v>184867.87650458218</v>
      </c>
      <c r="BH38" s="849"/>
      <c r="BI38" s="849"/>
      <c r="BJ38" s="752"/>
      <c r="BK38" s="46"/>
      <c r="BL38" s="46"/>
      <c r="BM38" s="46"/>
      <c r="BN38" s="46"/>
    </row>
    <row r="39" spans="2:66">
      <c r="P39" s="1091"/>
      <c r="Q39" s="740"/>
      <c r="R39" s="854"/>
      <c r="S39" s="855" t="s">
        <v>481</v>
      </c>
      <c r="T39" s="1413"/>
      <c r="U39" s="32"/>
      <c r="V39" s="740"/>
      <c r="W39" s="854"/>
      <c r="X39" s="846" t="s">
        <v>190</v>
      </c>
      <c r="Y39" s="1381"/>
      <c r="Z39" s="848"/>
      <c r="AA39" s="849">
        <v>99665.527599680863</v>
      </c>
      <c r="AB39" s="849">
        <v>107358.54126801949</v>
      </c>
      <c r="AC39" s="849">
        <v>113632.0284417424</v>
      </c>
      <c r="AD39" s="849">
        <v>117262.28579892662</v>
      </c>
      <c r="AE39" s="849">
        <v>122505.76789528901</v>
      </c>
      <c r="AF39" s="849">
        <v>129633.35242839661</v>
      </c>
      <c r="AG39" s="849">
        <v>135449.82669707565</v>
      </c>
      <c r="AH39" s="849">
        <v>139954.1724274763</v>
      </c>
      <c r="AI39" s="849">
        <v>140631.47741508059</v>
      </c>
      <c r="AJ39" s="849">
        <v>145225.85021859937</v>
      </c>
      <c r="AK39" s="849">
        <v>145488.6692544687</v>
      </c>
      <c r="AL39" s="849">
        <v>149995.32140321881</v>
      </c>
      <c r="AM39" s="849">
        <v>149981.28671044065</v>
      </c>
      <c r="AN39" s="849">
        <v>147816.95201431791</v>
      </c>
      <c r="AO39" s="849">
        <v>142497.07735762527</v>
      </c>
      <c r="AP39" s="849">
        <v>137873.35632666794</v>
      </c>
      <c r="AQ39" s="849">
        <v>134578.098055957</v>
      </c>
      <c r="AR39" s="849">
        <v>133563.40393960243</v>
      </c>
      <c r="AS39" s="849">
        <v>128949.84755635534</v>
      </c>
      <c r="AT39" s="849">
        <v>130265.2193213111</v>
      </c>
      <c r="AU39" s="849">
        <v>129515.41903738468</v>
      </c>
      <c r="AV39" s="849">
        <v>127970.71151702412</v>
      </c>
      <c r="AW39" s="849">
        <v>128931.46257874864</v>
      </c>
      <c r="AX39" s="849">
        <v>125810.29785351595</v>
      </c>
      <c r="AY39" s="849">
        <v>120894.36701874442</v>
      </c>
      <c r="AZ39" s="849">
        <v>120279.68640876078</v>
      </c>
      <c r="BA39" s="850">
        <v>119853.80755913677</v>
      </c>
      <c r="BB39" s="849">
        <v>118947.12868639108</v>
      </c>
      <c r="BC39" s="850">
        <v>117448.19399577564</v>
      </c>
      <c r="BD39" s="849">
        <v>114697.85770355185</v>
      </c>
      <c r="BE39" s="849">
        <v>97122.260351966179</v>
      </c>
      <c r="BF39" s="849">
        <v>96111.386684458121</v>
      </c>
      <c r="BG39" s="849">
        <v>103882.22300749113</v>
      </c>
      <c r="BH39" s="849"/>
      <c r="BI39" s="849"/>
      <c r="BJ39" s="752"/>
      <c r="BK39" s="46"/>
      <c r="BL39" s="46"/>
      <c r="BM39" s="46"/>
      <c r="BN39" s="46"/>
    </row>
    <row r="40" spans="2:66">
      <c r="P40" s="1074"/>
      <c r="Q40" s="740"/>
      <c r="R40" s="861"/>
      <c r="S40" s="861"/>
      <c r="T40" s="1414" t="s">
        <v>801</v>
      </c>
      <c r="U40" s="32"/>
      <c r="V40" s="740"/>
      <c r="W40" s="861"/>
      <c r="X40" s="861"/>
      <c r="Y40" s="1371" t="s">
        <v>191</v>
      </c>
      <c r="Z40" s="1349"/>
      <c r="AA40" s="795">
        <v>88359.778126812336</v>
      </c>
      <c r="AB40" s="795">
        <v>95035.155832889577</v>
      </c>
      <c r="AC40" s="795">
        <v>100949.08465468255</v>
      </c>
      <c r="AD40" s="795">
        <v>104075.88077019436</v>
      </c>
      <c r="AE40" s="795">
        <v>108981.3881084032</v>
      </c>
      <c r="AF40" s="795">
        <v>114888.60930146443</v>
      </c>
      <c r="AG40" s="795">
        <v>120371.92550301366</v>
      </c>
      <c r="AH40" s="795">
        <v>123130.87591296475</v>
      </c>
      <c r="AI40" s="795">
        <v>125308.02933943717</v>
      </c>
      <c r="AJ40" s="795">
        <v>130270.43472756316</v>
      </c>
      <c r="AK40" s="795">
        <v>130438.87835082336</v>
      </c>
      <c r="AL40" s="795">
        <v>135387.82281358543</v>
      </c>
      <c r="AM40" s="795">
        <v>134613.50960600338</v>
      </c>
      <c r="AN40" s="795">
        <v>132418.02947084006</v>
      </c>
      <c r="AO40" s="795">
        <v>128033.3202300675</v>
      </c>
      <c r="AP40" s="795">
        <v>123290.18727250867</v>
      </c>
      <c r="AQ40" s="795">
        <v>120030.51235096497</v>
      </c>
      <c r="AR40" s="795">
        <v>119618.05189668186</v>
      </c>
      <c r="AS40" s="795">
        <v>115869.73723877057</v>
      </c>
      <c r="AT40" s="795">
        <v>117858.75451516897</v>
      </c>
      <c r="AU40" s="795">
        <v>117798.80347951667</v>
      </c>
      <c r="AV40" s="795">
        <v>116462.05135964062</v>
      </c>
      <c r="AW40" s="795">
        <v>116788.13413313215</v>
      </c>
      <c r="AX40" s="795">
        <v>113146.3795020479</v>
      </c>
      <c r="AY40" s="795">
        <v>108270.53848774522</v>
      </c>
      <c r="AZ40" s="795">
        <v>107816.72766086303</v>
      </c>
      <c r="BA40" s="796">
        <v>107252.08470923196</v>
      </c>
      <c r="BB40" s="795">
        <v>106087.59679184624</v>
      </c>
      <c r="BC40" s="796">
        <v>104438.11168825428</v>
      </c>
      <c r="BD40" s="795">
        <v>101743.82699065724</v>
      </c>
      <c r="BE40" s="795">
        <v>89347.530803817193</v>
      </c>
      <c r="BF40" s="795">
        <v>86787.764332700288</v>
      </c>
      <c r="BG40" s="795">
        <v>91592.238541589963</v>
      </c>
      <c r="BH40" s="795"/>
      <c r="BI40" s="795"/>
      <c r="BJ40" s="764"/>
      <c r="BK40" s="46"/>
      <c r="BL40" s="46"/>
      <c r="BM40" s="46"/>
      <c r="BN40" s="46"/>
    </row>
    <row r="41" spans="2:66">
      <c r="P41" s="1074"/>
      <c r="Q41" s="740"/>
      <c r="R41" s="864"/>
      <c r="S41" s="861"/>
      <c r="T41" s="1415" t="s">
        <v>802</v>
      </c>
      <c r="U41" s="32"/>
      <c r="V41" s="740"/>
      <c r="W41" s="864"/>
      <c r="X41" s="864"/>
      <c r="Y41" s="1370" t="s">
        <v>455</v>
      </c>
      <c r="Z41" s="1353"/>
      <c r="AA41" s="765">
        <v>11305.749472868525</v>
      </c>
      <c r="AB41" s="765">
        <v>12323.385435129912</v>
      </c>
      <c r="AC41" s="765">
        <v>12682.943787059881</v>
      </c>
      <c r="AD41" s="765">
        <v>13186.405028732253</v>
      </c>
      <c r="AE41" s="765">
        <v>13524.379786885813</v>
      </c>
      <c r="AF41" s="765">
        <v>14744.743126932204</v>
      </c>
      <c r="AG41" s="765">
        <v>15077.90119406196</v>
      </c>
      <c r="AH41" s="765">
        <v>16823.296514511523</v>
      </c>
      <c r="AI41" s="765">
        <v>15323.448075643395</v>
      </c>
      <c r="AJ41" s="765">
        <v>14955.415491036223</v>
      </c>
      <c r="AK41" s="765">
        <v>15049.790903645342</v>
      </c>
      <c r="AL41" s="765">
        <v>14607.498589633393</v>
      </c>
      <c r="AM41" s="765">
        <v>15367.777104437184</v>
      </c>
      <c r="AN41" s="765">
        <v>15398.922543477856</v>
      </c>
      <c r="AO41" s="765">
        <v>14463.757127557776</v>
      </c>
      <c r="AP41" s="765">
        <v>14583.169054159242</v>
      </c>
      <c r="AQ41" s="765">
        <v>14547.585704992056</v>
      </c>
      <c r="AR41" s="765">
        <v>13945.352042920604</v>
      </c>
      <c r="AS41" s="765">
        <v>13080.110317584807</v>
      </c>
      <c r="AT41" s="765">
        <v>12406.464806142118</v>
      </c>
      <c r="AU41" s="765">
        <v>11716.615557868005</v>
      </c>
      <c r="AV41" s="765">
        <v>11508.66015738348</v>
      </c>
      <c r="AW41" s="765">
        <v>12143.328445616495</v>
      </c>
      <c r="AX41" s="765">
        <v>12663.91835146803</v>
      </c>
      <c r="AY41" s="765">
        <v>12623.828530999182</v>
      </c>
      <c r="AZ41" s="765">
        <v>12462.958747897716</v>
      </c>
      <c r="BA41" s="799">
        <v>12601.7228499048</v>
      </c>
      <c r="BB41" s="765">
        <v>12859.531894544823</v>
      </c>
      <c r="BC41" s="799">
        <v>13010.082307521363</v>
      </c>
      <c r="BD41" s="765">
        <v>12954.03071289461</v>
      </c>
      <c r="BE41" s="765">
        <v>7774.7295481489773</v>
      </c>
      <c r="BF41" s="765">
        <v>9323.622351757851</v>
      </c>
      <c r="BG41" s="765">
        <v>12289.984465901176</v>
      </c>
      <c r="BH41" s="765"/>
      <c r="BI41" s="765"/>
      <c r="BJ41" s="764"/>
      <c r="BK41" s="46"/>
      <c r="BL41" s="46"/>
      <c r="BM41" s="46"/>
      <c r="BN41" s="46"/>
    </row>
    <row r="42" spans="2:66">
      <c r="B42" s="32"/>
      <c r="C42" s="32"/>
      <c r="D42" s="32"/>
      <c r="E42" s="32"/>
      <c r="F42" s="32"/>
      <c r="G42" s="32"/>
      <c r="H42" s="32"/>
      <c r="I42" s="32"/>
      <c r="J42" s="32"/>
      <c r="K42" s="32"/>
      <c r="L42" s="32"/>
      <c r="M42" s="32"/>
      <c r="N42" s="32"/>
      <c r="O42" s="32"/>
      <c r="P42" s="1074"/>
      <c r="Q42" s="740"/>
      <c r="R42" s="864"/>
      <c r="S42" s="855" t="s">
        <v>482</v>
      </c>
      <c r="T42" s="1413"/>
      <c r="U42" s="32"/>
      <c r="V42" s="740"/>
      <c r="W42" s="864"/>
      <c r="X42" s="846" t="s">
        <v>192</v>
      </c>
      <c r="Y42" s="1381"/>
      <c r="Z42" s="848"/>
      <c r="AA42" s="849">
        <v>102085.22362981936</v>
      </c>
      <c r="AB42" s="849">
        <v>106159.17301578699</v>
      </c>
      <c r="AC42" s="849">
        <v>106440.52203635256</v>
      </c>
      <c r="AD42" s="849">
        <v>106585.06200050226</v>
      </c>
      <c r="AE42" s="849">
        <v>110562.36878604647</v>
      </c>
      <c r="AF42" s="849">
        <v>112760.66654631113</v>
      </c>
      <c r="AG42" s="849">
        <v>113655.14527742635</v>
      </c>
      <c r="AH42" s="849">
        <v>110837.30404562729</v>
      </c>
      <c r="AI42" s="849">
        <v>108263.68874522817</v>
      </c>
      <c r="AJ42" s="849">
        <v>107768.07177482379</v>
      </c>
      <c r="AK42" s="849">
        <v>107083.67738164774</v>
      </c>
      <c r="AL42" s="849">
        <v>106718.25042325813</v>
      </c>
      <c r="AM42" s="849">
        <v>103094.1916820597</v>
      </c>
      <c r="AN42" s="849">
        <v>101255.18359186286</v>
      </c>
      <c r="AO42" s="849">
        <v>100637.58303334979</v>
      </c>
      <c r="AP42" s="849">
        <v>99737.632045416438</v>
      </c>
      <c r="AQ42" s="849">
        <v>100322.71659524285</v>
      </c>
      <c r="AR42" s="849">
        <v>98560.062412470885</v>
      </c>
      <c r="AS42" s="849">
        <v>95532.46881469019</v>
      </c>
      <c r="AT42" s="849">
        <v>90930.26865386343</v>
      </c>
      <c r="AU42" s="849">
        <v>92114.212240638357</v>
      </c>
      <c r="AV42" s="849">
        <v>88872.041774247555</v>
      </c>
      <c r="AW42" s="849">
        <v>88805.222313000821</v>
      </c>
      <c r="AX42" s="849">
        <v>89037.615483107831</v>
      </c>
      <c r="AY42" s="849">
        <v>89002.763713965891</v>
      </c>
      <c r="AZ42" s="849">
        <v>88357.440365233895</v>
      </c>
      <c r="BA42" s="850">
        <v>86994.93523286625</v>
      </c>
      <c r="BB42" s="849">
        <v>86093.849031521589</v>
      </c>
      <c r="BC42" s="850">
        <v>85331.519021218366</v>
      </c>
      <c r="BD42" s="849">
        <v>84092.550757767545</v>
      </c>
      <c r="BE42" s="849">
        <v>79236.272918603616</v>
      </c>
      <c r="BF42" s="849">
        <v>81584.441928254935</v>
      </c>
      <c r="BG42" s="849">
        <v>80985.653497091029</v>
      </c>
      <c r="BH42" s="849"/>
      <c r="BI42" s="849"/>
      <c r="BJ42" s="752"/>
      <c r="BK42" s="46"/>
      <c r="BL42" s="46"/>
      <c r="BM42" s="46"/>
      <c r="BN42" s="46"/>
    </row>
    <row r="43" spans="2:66">
      <c r="P43" s="1074"/>
      <c r="Q43" s="740"/>
      <c r="R43" s="864"/>
      <c r="S43" s="861"/>
      <c r="T43" s="1414" t="s">
        <v>803</v>
      </c>
      <c r="U43" s="32"/>
      <c r="V43" s="740"/>
      <c r="W43" s="864"/>
      <c r="X43" s="864"/>
      <c r="Y43" s="1371" t="s">
        <v>191</v>
      </c>
      <c r="Z43" s="1349"/>
      <c r="AA43" s="795">
        <v>91993.070356667304</v>
      </c>
      <c r="AB43" s="795">
        <v>95910.624182551765</v>
      </c>
      <c r="AC43" s="795">
        <v>96292.077299183948</v>
      </c>
      <c r="AD43" s="795">
        <v>96732.245868523227</v>
      </c>
      <c r="AE43" s="795">
        <v>100294.99568601296</v>
      </c>
      <c r="AF43" s="795">
        <v>102123.74696112778</v>
      </c>
      <c r="AG43" s="795">
        <v>102708.28757681258</v>
      </c>
      <c r="AH43" s="795">
        <v>99997.96317336327</v>
      </c>
      <c r="AI43" s="795">
        <v>97768.722492731467</v>
      </c>
      <c r="AJ43" s="795">
        <v>97203.825792928707</v>
      </c>
      <c r="AK43" s="795">
        <v>96236.561887250631</v>
      </c>
      <c r="AL43" s="795">
        <v>95866.964617315927</v>
      </c>
      <c r="AM43" s="795">
        <v>92653.279800669232</v>
      </c>
      <c r="AN43" s="795">
        <v>91172.121438354618</v>
      </c>
      <c r="AO43" s="795">
        <v>91199.785266410894</v>
      </c>
      <c r="AP43" s="795">
        <v>90301.249384804221</v>
      </c>
      <c r="AQ43" s="795">
        <v>90753.868454446812</v>
      </c>
      <c r="AR43" s="795">
        <v>89215.49209383165</v>
      </c>
      <c r="AS43" s="795">
        <v>86791.706943719779</v>
      </c>
      <c r="AT43" s="795">
        <v>82854.548339475106</v>
      </c>
      <c r="AU43" s="795">
        <v>83645.689123865508</v>
      </c>
      <c r="AV43" s="795">
        <v>80673.914752525438</v>
      </c>
      <c r="AW43" s="795">
        <v>80358.931707347903</v>
      </c>
      <c r="AX43" s="795">
        <v>80279.584400275868</v>
      </c>
      <c r="AY43" s="795">
        <v>80257.80040607923</v>
      </c>
      <c r="AZ43" s="795">
        <v>79813.854853806391</v>
      </c>
      <c r="BA43" s="796">
        <v>78459.730144925707</v>
      </c>
      <c r="BB43" s="795">
        <v>77705.396029925862</v>
      </c>
      <c r="BC43" s="796">
        <v>77001.497981869368</v>
      </c>
      <c r="BD43" s="795">
        <v>75873.628870948116</v>
      </c>
      <c r="BE43" s="795">
        <v>71549.111903287223</v>
      </c>
      <c r="BF43" s="795">
        <v>73550.486494773606</v>
      </c>
      <c r="BG43" s="795">
        <v>72911.082866270022</v>
      </c>
      <c r="BH43" s="795"/>
      <c r="BI43" s="795"/>
      <c r="BJ43" s="764"/>
      <c r="BK43" s="46"/>
      <c r="BL43" s="46"/>
      <c r="BM43" s="46"/>
      <c r="BN43" s="46"/>
    </row>
    <row r="44" spans="2:66">
      <c r="P44" s="1074"/>
      <c r="Q44" s="740"/>
      <c r="R44" s="864"/>
      <c r="S44" s="861"/>
      <c r="T44" s="1415" t="s">
        <v>804</v>
      </c>
      <c r="U44" s="32"/>
      <c r="V44" s="740"/>
      <c r="W44" s="864"/>
      <c r="X44" s="864"/>
      <c r="Y44" s="1370" t="s">
        <v>455</v>
      </c>
      <c r="Z44" s="1353"/>
      <c r="AA44" s="765">
        <v>10092.153273152067</v>
      </c>
      <c r="AB44" s="765">
        <v>10248.548833235218</v>
      </c>
      <c r="AC44" s="765">
        <v>10148.444737168616</v>
      </c>
      <c r="AD44" s="765">
        <v>9852.8161319790652</v>
      </c>
      <c r="AE44" s="765">
        <v>10267.373100033508</v>
      </c>
      <c r="AF44" s="765">
        <v>10636.919585183359</v>
      </c>
      <c r="AG44" s="765">
        <v>10946.857700613769</v>
      </c>
      <c r="AH44" s="765">
        <v>10839.340872264036</v>
      </c>
      <c r="AI44" s="765">
        <v>10494.966252496692</v>
      </c>
      <c r="AJ44" s="765">
        <v>10564.245981895097</v>
      </c>
      <c r="AK44" s="765">
        <v>10847.115494397101</v>
      </c>
      <c r="AL44" s="765">
        <v>10851.285805942178</v>
      </c>
      <c r="AM44" s="765">
        <v>10440.911881390461</v>
      </c>
      <c r="AN44" s="765">
        <v>10083.062153508268</v>
      </c>
      <c r="AO44" s="765">
        <v>9437.7977669388947</v>
      </c>
      <c r="AP44" s="765">
        <v>9436.3826606122348</v>
      </c>
      <c r="AQ44" s="765">
        <v>9568.8481407960298</v>
      </c>
      <c r="AR44" s="765">
        <v>9344.5703186392493</v>
      </c>
      <c r="AS44" s="765">
        <v>8740.7618709704202</v>
      </c>
      <c r="AT44" s="765">
        <v>8075.7203143883162</v>
      </c>
      <c r="AU44" s="765">
        <v>8468.5231167728598</v>
      </c>
      <c r="AV44" s="765">
        <v>8198.1270217221172</v>
      </c>
      <c r="AW44" s="765">
        <v>8446.2906056529064</v>
      </c>
      <c r="AX44" s="765">
        <v>8758.0310828319616</v>
      </c>
      <c r="AY44" s="765">
        <v>8744.9633078866573</v>
      </c>
      <c r="AZ44" s="765">
        <v>8543.5855114275037</v>
      </c>
      <c r="BA44" s="799">
        <v>8535.2050879405469</v>
      </c>
      <c r="BB44" s="765">
        <v>8388.4530015957207</v>
      </c>
      <c r="BC44" s="799">
        <v>8330.021039349007</v>
      </c>
      <c r="BD44" s="765">
        <v>8218.9218868194366</v>
      </c>
      <c r="BE44" s="765">
        <v>7687.1610153163938</v>
      </c>
      <c r="BF44" s="765">
        <v>8033.9554334813211</v>
      </c>
      <c r="BG44" s="765">
        <v>8074.5706308210101</v>
      </c>
      <c r="BH44" s="765"/>
      <c r="BI44" s="765"/>
      <c r="BJ44" s="764"/>
      <c r="BK44" s="46"/>
      <c r="BL44" s="46"/>
      <c r="BM44" s="46"/>
      <c r="BN44" s="46"/>
    </row>
    <row r="45" spans="2:66" ht="14.4" thickBot="1">
      <c r="P45" s="1074"/>
      <c r="Q45" s="740"/>
      <c r="R45" s="1299" t="s">
        <v>895</v>
      </c>
      <c r="S45" s="884"/>
      <c r="T45" s="1416"/>
      <c r="U45" s="32"/>
      <c r="V45" s="740"/>
      <c r="W45" s="883" t="s">
        <v>193</v>
      </c>
      <c r="X45" s="884"/>
      <c r="Y45" s="1382"/>
      <c r="Z45" s="885"/>
      <c r="AA45" s="1092">
        <v>58167.167508504077</v>
      </c>
      <c r="AB45" s="1092">
        <v>59301.332402088716</v>
      </c>
      <c r="AC45" s="1092">
        <v>62218.053306693371</v>
      </c>
      <c r="AD45" s="1092">
        <v>65643.249734996381</v>
      </c>
      <c r="AE45" s="1092">
        <v>63833.413322368237</v>
      </c>
      <c r="AF45" s="1092">
        <v>67477.227735701614</v>
      </c>
      <c r="AG45" s="1092">
        <v>69880.366957828868</v>
      </c>
      <c r="AH45" s="1092">
        <v>66730.205120783328</v>
      </c>
      <c r="AI45" s="1092">
        <v>66775.264262267563</v>
      </c>
      <c r="AJ45" s="1092">
        <v>68588.834743351952</v>
      </c>
      <c r="AK45" s="1092">
        <v>72226.24200626128</v>
      </c>
      <c r="AL45" s="1092">
        <v>68553.135738847646</v>
      </c>
      <c r="AM45" s="1092">
        <v>71334.893190037037</v>
      </c>
      <c r="AN45" s="1092">
        <v>67914.862135508374</v>
      </c>
      <c r="AO45" s="1092">
        <v>68006.409833997866</v>
      </c>
      <c r="AP45" s="1092">
        <v>70395.478550084488</v>
      </c>
      <c r="AQ45" s="1092">
        <v>66123.070259378132</v>
      </c>
      <c r="AR45" s="1092">
        <v>65403.902026637894</v>
      </c>
      <c r="AS45" s="1092">
        <v>61704.132512039876</v>
      </c>
      <c r="AT45" s="1092">
        <v>61350.897200800668</v>
      </c>
      <c r="AU45" s="1092">
        <v>64216.941912273163</v>
      </c>
      <c r="AV45" s="1092">
        <v>62540.92856869613</v>
      </c>
      <c r="AW45" s="1092">
        <v>62626.438217539071</v>
      </c>
      <c r="AX45" s="1092">
        <v>60319.27447058422</v>
      </c>
      <c r="AY45" s="1092">
        <v>58013.755532842835</v>
      </c>
      <c r="AZ45" s="1092">
        <v>55391.50902658113</v>
      </c>
      <c r="BA45" s="1093">
        <v>55711.740759276734</v>
      </c>
      <c r="BB45" s="1092">
        <v>59259.947954539712</v>
      </c>
      <c r="BC45" s="887">
        <v>52156.305071909723</v>
      </c>
      <c r="BD45" s="886">
        <v>53360.723810031515</v>
      </c>
      <c r="BE45" s="886">
        <v>55807.026627280058</v>
      </c>
      <c r="BF45" s="886">
        <v>51573.525119723519</v>
      </c>
      <c r="BG45" s="886">
        <v>49645.628368785154</v>
      </c>
      <c r="BH45" s="886"/>
      <c r="BI45" s="886"/>
      <c r="BJ45" s="752"/>
      <c r="BK45" s="46"/>
      <c r="BL45" s="46"/>
      <c r="BM45" s="46"/>
      <c r="BN45" s="46"/>
    </row>
    <row r="46" spans="2:66" ht="16.2">
      <c r="P46" s="1074"/>
      <c r="Q46" s="1300" t="s">
        <v>853</v>
      </c>
      <c r="R46" s="905"/>
      <c r="S46" s="905"/>
      <c r="T46" s="1417"/>
      <c r="U46" s="32"/>
      <c r="V46" s="904" t="s">
        <v>976</v>
      </c>
      <c r="W46" s="905"/>
      <c r="X46" s="905"/>
      <c r="Y46" s="1383"/>
      <c r="Z46" s="906"/>
      <c r="AA46" s="907">
        <f>AA47+AA59+AA63</f>
        <v>95301.599107270798</v>
      </c>
      <c r="AB46" s="907">
        <f t="shared" ref="AB46:BA46" si="14">AB47+AB59+AB63</f>
        <v>96570.398895985621</v>
      </c>
      <c r="AC46" s="907">
        <f t="shared" si="14"/>
        <v>98064.018546208172</v>
      </c>
      <c r="AD46" s="907">
        <f t="shared" si="14"/>
        <v>95661.656157128033</v>
      </c>
      <c r="AE46" s="907">
        <f t="shared" si="14"/>
        <v>100774.69021487169</v>
      </c>
      <c r="AF46" s="907">
        <f t="shared" si="14"/>
        <v>101777.83947774168</v>
      </c>
      <c r="AG46" s="907">
        <f t="shared" si="14"/>
        <v>102915.46799981172</v>
      </c>
      <c r="AH46" s="907">
        <f t="shared" si="14"/>
        <v>101909.02663799326</v>
      </c>
      <c r="AI46" s="907">
        <f t="shared" si="14"/>
        <v>95620.946923686715</v>
      </c>
      <c r="AJ46" s="907">
        <f t="shared" si="14"/>
        <v>95925.890929587011</v>
      </c>
      <c r="AK46" s="907">
        <f t="shared" si="14"/>
        <v>97892.842972514511</v>
      </c>
      <c r="AL46" s="907">
        <f t="shared" si="14"/>
        <v>95798.494384781836</v>
      </c>
      <c r="AM46" s="907">
        <f t="shared" si="14"/>
        <v>93552.338224315405</v>
      </c>
      <c r="AN46" s="907">
        <f t="shared" si="14"/>
        <v>93605.556976805121</v>
      </c>
      <c r="AO46" s="907">
        <f t="shared" si="14"/>
        <v>92775.776087461752</v>
      </c>
      <c r="AP46" s="907">
        <f t="shared" si="14"/>
        <v>93063.11631800959</v>
      </c>
      <c r="AQ46" s="907">
        <f t="shared" si="14"/>
        <v>91766.50654219609</v>
      </c>
      <c r="AR46" s="907">
        <f t="shared" si="14"/>
        <v>91552.649124312695</v>
      </c>
      <c r="AS46" s="907">
        <f t="shared" si="14"/>
        <v>87986.001780007544</v>
      </c>
      <c r="AT46" s="907">
        <f t="shared" si="14"/>
        <v>78607.189588591122</v>
      </c>
      <c r="AU46" s="907">
        <f t="shared" si="14"/>
        <v>80282.499178900092</v>
      </c>
      <c r="AV46" s="907">
        <f t="shared" si="14"/>
        <v>79152.583360443256</v>
      </c>
      <c r="AW46" s="907">
        <f t="shared" si="14"/>
        <v>80990.359609102859</v>
      </c>
      <c r="AX46" s="907">
        <f t="shared" si="14"/>
        <v>82236.001792866708</v>
      </c>
      <c r="AY46" s="907">
        <f t="shared" si="14"/>
        <v>80803.051142642929</v>
      </c>
      <c r="AZ46" s="907">
        <f t="shared" si="14"/>
        <v>79584.796675606485</v>
      </c>
      <c r="BA46" s="907">
        <f t="shared" si="14"/>
        <v>79276.97308025448</v>
      </c>
      <c r="BB46" s="907">
        <f t="shared" ref="BB46:BG46" si="15">BB47+BB59+BB63</f>
        <v>80224.777419561346</v>
      </c>
      <c r="BC46" s="909">
        <f t="shared" si="15"/>
        <v>80166.301634523916</v>
      </c>
      <c r="BD46" s="907">
        <f t="shared" si="15"/>
        <v>78958.108861094806</v>
      </c>
      <c r="BE46" s="907">
        <f t="shared" si="15"/>
        <v>74464.535359536079</v>
      </c>
      <c r="BF46" s="907">
        <f t="shared" si="15"/>
        <v>76600.069538850803</v>
      </c>
      <c r="BG46" s="907">
        <f t="shared" si="15"/>
        <v>72628.592106972312</v>
      </c>
      <c r="BH46" s="907"/>
      <c r="BI46" s="907"/>
      <c r="BJ46" s="752"/>
      <c r="BK46" s="46"/>
      <c r="BL46" s="46"/>
      <c r="BM46" s="46"/>
      <c r="BN46" s="46"/>
    </row>
    <row r="47" spans="2:66">
      <c r="P47" s="1091"/>
      <c r="Q47" s="912"/>
      <c r="R47" s="1384" t="s">
        <v>785</v>
      </c>
      <c r="S47" s="913"/>
      <c r="T47" s="1418"/>
      <c r="U47" s="32"/>
      <c r="V47" s="912"/>
      <c r="W47" s="1384" t="s">
        <v>399</v>
      </c>
      <c r="X47" s="913"/>
      <c r="Y47" s="1385"/>
      <c r="Z47" s="1094"/>
      <c r="AA47" s="914">
        <v>65196.323143276459</v>
      </c>
      <c r="AB47" s="914">
        <v>66504.092305815269</v>
      </c>
      <c r="AC47" s="914">
        <v>66491.195503071212</v>
      </c>
      <c r="AD47" s="914">
        <v>65206.604272042714</v>
      </c>
      <c r="AE47" s="914">
        <v>66914.673664794915</v>
      </c>
      <c r="AF47" s="914">
        <v>67217.368352101825</v>
      </c>
      <c r="AG47" s="914">
        <v>67812.530773379403</v>
      </c>
      <c r="AH47" s="914">
        <v>65340.795303443796</v>
      </c>
      <c r="AI47" s="914">
        <v>59281.526422960596</v>
      </c>
      <c r="AJ47" s="914">
        <v>59655.920434108535</v>
      </c>
      <c r="AK47" s="914">
        <v>60154.895210494251</v>
      </c>
      <c r="AL47" s="914">
        <v>58863.110648753762</v>
      </c>
      <c r="AM47" s="914">
        <v>56522.873815233681</v>
      </c>
      <c r="AN47" s="914">
        <v>55902.237976626049</v>
      </c>
      <c r="AO47" s="914">
        <v>55904.276289894995</v>
      </c>
      <c r="AP47" s="914">
        <v>56970.740081467309</v>
      </c>
      <c r="AQ47" s="914">
        <v>57283.155380522221</v>
      </c>
      <c r="AR47" s="914">
        <v>56466.742968828396</v>
      </c>
      <c r="AS47" s="914">
        <v>52108.854452946929</v>
      </c>
      <c r="AT47" s="914">
        <v>46651.608739460622</v>
      </c>
      <c r="AU47" s="914">
        <v>47672.879069099632</v>
      </c>
      <c r="AV47" s="914">
        <v>47394.150784406789</v>
      </c>
      <c r="AW47" s="914">
        <v>47523.510632684731</v>
      </c>
      <c r="AX47" s="914">
        <v>49266.855777426448</v>
      </c>
      <c r="AY47" s="914">
        <v>48677.280068889304</v>
      </c>
      <c r="AZ47" s="914">
        <v>47197.821418716601</v>
      </c>
      <c r="BA47" s="915">
        <v>46789.742690285486</v>
      </c>
      <c r="BB47" s="914">
        <v>47532.840888815423</v>
      </c>
      <c r="BC47" s="915">
        <v>46823.517707337771</v>
      </c>
      <c r="BD47" s="914">
        <v>45187.573366860597</v>
      </c>
      <c r="BE47" s="914">
        <v>42256.012007664933</v>
      </c>
      <c r="BF47" s="914">
        <v>43710.553350630878</v>
      </c>
      <c r="BG47" s="914">
        <v>40884.419613312501</v>
      </c>
      <c r="BH47" s="914"/>
      <c r="BI47" s="914"/>
      <c r="BJ47" s="752"/>
      <c r="BK47" s="46"/>
      <c r="BL47" s="46"/>
      <c r="BM47" s="46"/>
      <c r="BN47" s="46"/>
    </row>
    <row r="48" spans="2:66">
      <c r="B48" s="32"/>
      <c r="C48" s="32"/>
      <c r="D48" s="32"/>
      <c r="E48" s="32"/>
      <c r="F48" s="32"/>
      <c r="G48" s="32"/>
      <c r="H48" s="32"/>
      <c r="I48" s="32"/>
      <c r="J48" s="32"/>
      <c r="K48" s="32"/>
      <c r="L48" s="32"/>
      <c r="M48" s="32"/>
      <c r="N48" s="32"/>
      <c r="O48" s="32"/>
      <c r="P48" s="1074"/>
      <c r="Q48" s="920"/>
      <c r="R48" s="1419"/>
      <c r="S48" s="741" t="s">
        <v>47</v>
      </c>
      <c r="T48" s="1420"/>
      <c r="U48" s="32"/>
      <c r="V48" s="920"/>
      <c r="W48" s="1095"/>
      <c r="X48" s="742" t="s">
        <v>975</v>
      </c>
      <c r="Y48" s="1386"/>
      <c r="Z48" s="1354"/>
      <c r="AA48" s="921">
        <f>SUM(AA49:AA52)</f>
        <v>48713.799951557143</v>
      </c>
      <c r="AB48" s="921">
        <f>SUM(AB49:AB52)</f>
        <v>50055.727509006254</v>
      </c>
      <c r="AC48" s="921">
        <f t="shared" ref="AC48:AZ48" si="16">SUM(AC49:AC52)</f>
        <v>50515.742177053216</v>
      </c>
      <c r="AD48" s="921">
        <f t="shared" si="16"/>
        <v>49824.560488012197</v>
      </c>
      <c r="AE48" s="921">
        <f t="shared" si="16"/>
        <v>50822.750362904619</v>
      </c>
      <c r="AF48" s="921">
        <f t="shared" si="16"/>
        <v>50688.531077973988</v>
      </c>
      <c r="AG48" s="921">
        <f t="shared" si="16"/>
        <v>51044.127701300742</v>
      </c>
      <c r="AH48" s="921">
        <f t="shared" si="16"/>
        <v>48409.229513127852</v>
      </c>
      <c r="AI48" s="921">
        <f t="shared" si="16"/>
        <v>43437.701232996616</v>
      </c>
      <c r="AJ48" s="921">
        <f t="shared" si="16"/>
        <v>43162.221354085559</v>
      </c>
      <c r="AK48" s="921">
        <f t="shared" si="16"/>
        <v>43487.276922285935</v>
      </c>
      <c r="AL48" s="921">
        <f t="shared" si="16"/>
        <v>42501.923029075173</v>
      </c>
      <c r="AM48" s="921">
        <f t="shared" si="16"/>
        <v>40225.138974983514</v>
      </c>
      <c r="AN48" s="921">
        <f t="shared" si="16"/>
        <v>40022.706637526935</v>
      </c>
      <c r="AO48" s="921">
        <f t="shared" si="16"/>
        <v>39745.124832842463</v>
      </c>
      <c r="AP48" s="921">
        <f t="shared" si="16"/>
        <v>41111.508723424922</v>
      </c>
      <c r="AQ48" s="921">
        <f t="shared" si="16"/>
        <v>41069.217387605189</v>
      </c>
      <c r="AR48" s="921">
        <f t="shared" si="16"/>
        <v>40094.300578232018</v>
      </c>
      <c r="AS48" s="921">
        <f t="shared" si="16"/>
        <v>37327.809573850856</v>
      </c>
      <c r="AT48" s="921">
        <f t="shared" si="16"/>
        <v>32651.320523922066</v>
      </c>
      <c r="AU48" s="921">
        <f t="shared" si="16"/>
        <v>32676.031698858231</v>
      </c>
      <c r="AV48" s="921">
        <f t="shared" si="16"/>
        <v>32983.411629760099</v>
      </c>
      <c r="AW48" s="921">
        <f t="shared" si="16"/>
        <v>33594.961899891277</v>
      </c>
      <c r="AX48" s="921">
        <f t="shared" si="16"/>
        <v>34930.311560817281</v>
      </c>
      <c r="AY48" s="921">
        <f t="shared" si="16"/>
        <v>34678.091525374628</v>
      </c>
      <c r="AZ48" s="921">
        <f t="shared" si="16"/>
        <v>33525.535694038939</v>
      </c>
      <c r="BA48" s="922">
        <f t="shared" ref="BA48:BF48" si="17">SUM(BA49:BA52)</f>
        <v>33421.166717103173</v>
      </c>
      <c r="BB48" s="921">
        <f t="shared" si="17"/>
        <v>33940.112768815561</v>
      </c>
      <c r="BC48" s="922">
        <f t="shared" si="17"/>
        <v>33565.012665797505</v>
      </c>
      <c r="BD48" s="921">
        <f t="shared" si="17"/>
        <v>32232.041261313967</v>
      </c>
      <c r="BE48" s="921">
        <f t="shared" si="17"/>
        <v>30702.798503151902</v>
      </c>
      <c r="BF48" s="921">
        <f t="shared" si="17"/>
        <v>31084.754020263437</v>
      </c>
      <c r="BG48" s="921">
        <f t="shared" ref="BG48" si="18">SUM(BG49:BG52)</f>
        <v>29004.705830250645</v>
      </c>
      <c r="BH48" s="921"/>
      <c r="BI48" s="921"/>
      <c r="BJ48" s="919"/>
      <c r="BK48" s="46"/>
      <c r="BL48" s="46"/>
      <c r="BM48" s="46"/>
      <c r="BN48" s="46"/>
    </row>
    <row r="49" spans="2:66" ht="15" customHeight="1">
      <c r="B49" s="32"/>
      <c r="C49" s="32"/>
      <c r="D49" s="32"/>
      <c r="E49" s="32"/>
      <c r="F49" s="32"/>
      <c r="G49" s="32"/>
      <c r="H49" s="32"/>
      <c r="I49" s="32"/>
      <c r="J49" s="32"/>
      <c r="K49" s="32"/>
      <c r="L49" s="32"/>
      <c r="M49" s="32"/>
      <c r="N49" s="32"/>
      <c r="O49" s="32"/>
      <c r="P49" s="1096"/>
      <c r="Q49" s="920"/>
      <c r="R49" s="1419"/>
      <c r="S49" s="414"/>
      <c r="T49" s="1421" t="s">
        <v>786</v>
      </c>
      <c r="U49" s="32"/>
      <c r="V49" s="920"/>
      <c r="W49" s="1095"/>
      <c r="X49" s="414"/>
      <c r="Y49" s="1387" t="s">
        <v>381</v>
      </c>
      <c r="Z49" s="1355"/>
      <c r="AA49" s="1097">
        <v>38701.103416042592</v>
      </c>
      <c r="AB49" s="1097">
        <v>40346.744742035473</v>
      </c>
      <c r="AC49" s="1097">
        <v>41665.79114506545</v>
      </c>
      <c r="AD49" s="1097">
        <v>41224.494256585334</v>
      </c>
      <c r="AE49" s="1097">
        <v>42297.116417365723</v>
      </c>
      <c r="AF49" s="1097">
        <v>42142.02726535382</v>
      </c>
      <c r="AG49" s="1097">
        <v>42559.539804125336</v>
      </c>
      <c r="AH49" s="1097">
        <v>39926.083389390726</v>
      </c>
      <c r="AI49" s="1097">
        <v>35362.599382577479</v>
      </c>
      <c r="AJ49" s="1097">
        <v>35010.124942594921</v>
      </c>
      <c r="AK49" s="1097">
        <v>35085.742906855594</v>
      </c>
      <c r="AL49" s="1097">
        <v>34374.185269382258</v>
      </c>
      <c r="AM49" s="1097">
        <v>32417.253435765444</v>
      </c>
      <c r="AN49" s="1097">
        <v>31935.273453308597</v>
      </c>
      <c r="AO49" s="1097">
        <v>31276.189983420805</v>
      </c>
      <c r="AP49" s="1097">
        <v>32279.645554026018</v>
      </c>
      <c r="AQ49" s="1097">
        <v>31990.873871774482</v>
      </c>
      <c r="AR49" s="1097">
        <v>30658.349937916188</v>
      </c>
      <c r="AS49" s="1097">
        <v>28552.561480293498</v>
      </c>
      <c r="AT49" s="1097">
        <v>25308.481718967807</v>
      </c>
      <c r="AU49" s="1097">
        <v>24321.270937421363</v>
      </c>
      <c r="AV49" s="1097">
        <v>24982.895526650263</v>
      </c>
      <c r="AW49" s="1097">
        <v>25624.79533860795</v>
      </c>
      <c r="AX49" s="1097">
        <v>26805.206128279013</v>
      </c>
      <c r="AY49" s="1097">
        <v>26557.37523672733</v>
      </c>
      <c r="AZ49" s="1097">
        <v>25936.139788924989</v>
      </c>
      <c r="BA49" s="1098">
        <v>25969.470794926132</v>
      </c>
      <c r="BB49" s="1097">
        <v>26428.778063772283</v>
      </c>
      <c r="BC49" s="1098">
        <v>26182.943719015086</v>
      </c>
      <c r="BD49" s="1097">
        <v>25328.005761907836</v>
      </c>
      <c r="BE49" s="1097">
        <v>24490.267324230699</v>
      </c>
      <c r="BF49" s="1097">
        <v>24395.605542970698</v>
      </c>
      <c r="BG49" s="1097">
        <v>22479.160225974269</v>
      </c>
      <c r="BH49" s="1097"/>
      <c r="BI49" s="1097"/>
      <c r="BJ49" s="919"/>
      <c r="BK49" s="46"/>
      <c r="BL49" s="46"/>
      <c r="BM49" s="46"/>
      <c r="BN49" s="46"/>
    </row>
    <row r="50" spans="2:66" ht="15" customHeight="1">
      <c r="B50" s="32"/>
      <c r="C50" s="32"/>
      <c r="D50" s="32"/>
      <c r="E50" s="32"/>
      <c r="F50" s="32"/>
      <c r="G50" s="32"/>
      <c r="H50" s="32"/>
      <c r="I50" s="32"/>
      <c r="J50" s="32"/>
      <c r="K50" s="32"/>
      <c r="L50" s="32"/>
      <c r="M50" s="32"/>
      <c r="N50" s="32"/>
      <c r="O50" s="32"/>
      <c r="P50" s="1096"/>
      <c r="Q50" s="920"/>
      <c r="R50" s="1419"/>
      <c r="S50" s="414"/>
      <c r="T50" s="1422" t="s">
        <v>787</v>
      </c>
      <c r="U50" s="32"/>
      <c r="V50" s="920"/>
      <c r="W50" s="1095"/>
      <c r="X50" s="414"/>
      <c r="Y50" s="1388" t="s">
        <v>382</v>
      </c>
      <c r="Z50" s="1356"/>
      <c r="AA50" s="30">
        <v>6674.4490046098008</v>
      </c>
      <c r="AB50" s="30">
        <v>6524.5328569297899</v>
      </c>
      <c r="AC50" s="30">
        <v>5945.8339540571296</v>
      </c>
      <c r="AD50" s="30">
        <v>5842.3534676861218</v>
      </c>
      <c r="AE50" s="30">
        <v>5740.0247792311475</v>
      </c>
      <c r="AF50" s="30">
        <v>5795.1316308500936</v>
      </c>
      <c r="AG50" s="30">
        <v>5789.0719316293607</v>
      </c>
      <c r="AH50" s="30">
        <v>5903.8352801359188</v>
      </c>
      <c r="AI50" s="30">
        <v>5638.1994106625216</v>
      </c>
      <c r="AJ50" s="30">
        <v>5703.2053582387398</v>
      </c>
      <c r="AK50" s="30">
        <v>5899.9845210859867</v>
      </c>
      <c r="AL50" s="30">
        <v>5594.9262706926856</v>
      </c>
      <c r="AM50" s="30">
        <v>5607.0023060629446</v>
      </c>
      <c r="AN50" s="30">
        <v>6016.2632307025469</v>
      </c>
      <c r="AO50" s="30">
        <v>6398.6869967575658</v>
      </c>
      <c r="AP50" s="30">
        <v>6645.7105523034488</v>
      </c>
      <c r="AQ50" s="30">
        <v>6788.1886315874171</v>
      </c>
      <c r="AR50" s="30">
        <v>7012.0890129308336</v>
      </c>
      <c r="AS50" s="30">
        <v>6591.81832614634</v>
      </c>
      <c r="AT50" s="30">
        <v>5364.6005099960848</v>
      </c>
      <c r="AU50" s="30">
        <v>6284.7190568659116</v>
      </c>
      <c r="AV50" s="30">
        <v>5895.7907835699853</v>
      </c>
      <c r="AW50" s="30">
        <v>5679.3251402286451</v>
      </c>
      <c r="AX50" s="30">
        <v>5766.6750900500374</v>
      </c>
      <c r="AY50" s="30">
        <v>5811.9451381047556</v>
      </c>
      <c r="AZ50" s="30">
        <v>5477.0464397639898</v>
      </c>
      <c r="BA50" s="31">
        <v>5504.0022085956616</v>
      </c>
      <c r="BB50" s="30">
        <v>5583.2353800745541</v>
      </c>
      <c r="BC50" s="31">
        <v>5615.0174032474988</v>
      </c>
      <c r="BD50" s="30">
        <v>5200.0262366432871</v>
      </c>
      <c r="BE50" s="30">
        <v>4504.2505011024523</v>
      </c>
      <c r="BF50" s="30">
        <v>4891.887190342547</v>
      </c>
      <c r="BG50" s="30">
        <v>4650.4486910657151</v>
      </c>
      <c r="BH50" s="30"/>
      <c r="BI50" s="30"/>
      <c r="BJ50" s="919"/>
      <c r="BK50" s="46"/>
      <c r="BL50" s="46"/>
      <c r="BM50" s="46"/>
      <c r="BN50" s="46"/>
    </row>
    <row r="51" spans="2:66" ht="15" customHeight="1">
      <c r="B51" s="32"/>
      <c r="C51" s="32"/>
      <c r="D51" s="32"/>
      <c r="E51" s="32"/>
      <c r="F51" s="32"/>
      <c r="G51" s="32"/>
      <c r="H51" s="32"/>
      <c r="I51" s="32"/>
      <c r="J51" s="32"/>
      <c r="K51" s="32"/>
      <c r="L51" s="32"/>
      <c r="M51" s="32"/>
      <c r="N51" s="32"/>
      <c r="O51" s="32"/>
      <c r="P51" s="1096"/>
      <c r="Q51" s="920"/>
      <c r="R51" s="1419"/>
      <c r="S51" s="414"/>
      <c r="T51" s="1422" t="s">
        <v>788</v>
      </c>
      <c r="U51" s="32"/>
      <c r="V51" s="920"/>
      <c r="W51" s="1095"/>
      <c r="X51" s="414"/>
      <c r="Y51" s="1389" t="s">
        <v>383</v>
      </c>
      <c r="Z51" s="1356"/>
      <c r="AA51" s="30">
        <v>312.93265823101166</v>
      </c>
      <c r="AB51" s="30">
        <v>307.97107789698435</v>
      </c>
      <c r="AC51" s="30">
        <v>295.29687962532637</v>
      </c>
      <c r="AD51" s="30">
        <v>290.63467317525141</v>
      </c>
      <c r="AE51" s="30">
        <v>290.02818822876941</v>
      </c>
      <c r="AF51" s="30">
        <v>283.40724792134881</v>
      </c>
      <c r="AG51" s="30">
        <v>282.81616108587957</v>
      </c>
      <c r="AH51" s="30">
        <v>270.4505316939792</v>
      </c>
      <c r="AI51" s="30">
        <v>231.01486186880268</v>
      </c>
      <c r="AJ51" s="30">
        <v>236.17622947190605</v>
      </c>
      <c r="AK51" s="30">
        <v>232.77059403447643</v>
      </c>
      <c r="AL51" s="30">
        <v>223.34615935223468</v>
      </c>
      <c r="AM51" s="30">
        <v>216.97067555275785</v>
      </c>
      <c r="AN51" s="30">
        <v>253.04917488817512</v>
      </c>
      <c r="AO51" s="30">
        <v>259.84110151123582</v>
      </c>
      <c r="AP51" s="30">
        <v>243.96514344126908</v>
      </c>
      <c r="AQ51" s="30">
        <v>231.92793937005607</v>
      </c>
      <c r="AR51" s="30">
        <v>216.15611100140237</v>
      </c>
      <c r="AS51" s="30">
        <v>183.2383982729593</v>
      </c>
      <c r="AT51" s="30">
        <v>164.79831510666327</v>
      </c>
      <c r="AU51" s="30">
        <v>188.02623863878793</v>
      </c>
      <c r="AV51" s="30">
        <v>188.07840694740474</v>
      </c>
      <c r="AW51" s="30">
        <v>199.57086177654855</v>
      </c>
      <c r="AX51" s="30">
        <v>212.11792199407731</v>
      </c>
      <c r="AY51" s="30">
        <v>209.39134529972279</v>
      </c>
      <c r="AZ51" s="30">
        <v>210.50366839149265</v>
      </c>
      <c r="BA51" s="31">
        <v>206.20457113393425</v>
      </c>
      <c r="BB51" s="30">
        <v>213.00806049427757</v>
      </c>
      <c r="BC51" s="31">
        <v>217.2544088476491</v>
      </c>
      <c r="BD51" s="30">
        <v>197.83983652610891</v>
      </c>
      <c r="BE51" s="30">
        <v>163.5904862519815</v>
      </c>
      <c r="BF51" s="30">
        <v>167.55476597757024</v>
      </c>
      <c r="BG51" s="30">
        <v>148.2596864722301</v>
      </c>
      <c r="BH51" s="30"/>
      <c r="BI51" s="30"/>
      <c r="BJ51" s="919"/>
      <c r="BK51" s="46"/>
      <c r="BL51" s="46"/>
      <c r="BM51" s="46"/>
      <c r="BN51" s="46"/>
    </row>
    <row r="52" spans="2:66" ht="15" customHeight="1">
      <c r="B52" s="32"/>
      <c r="C52" s="32"/>
      <c r="D52" s="32"/>
      <c r="E52" s="32"/>
      <c r="F52" s="32"/>
      <c r="G52" s="32"/>
      <c r="H52" s="32"/>
      <c r="I52" s="32"/>
      <c r="J52" s="32"/>
      <c r="K52" s="32"/>
      <c r="L52" s="32"/>
      <c r="M52" s="32"/>
      <c r="N52" s="32"/>
      <c r="O52" s="32"/>
      <c r="P52" s="1096"/>
      <c r="Q52" s="920"/>
      <c r="R52" s="1419"/>
      <c r="S52" s="932"/>
      <c r="T52" s="1411" t="s">
        <v>896</v>
      </c>
      <c r="U52" s="32"/>
      <c r="V52" s="920"/>
      <c r="W52" s="1095"/>
      <c r="X52" s="414"/>
      <c r="Y52" s="1390" t="s">
        <v>384</v>
      </c>
      <c r="Z52" s="1357"/>
      <c r="AA52" s="828">
        <v>3025.3148726737413</v>
      </c>
      <c r="AB52" s="828">
        <v>2876.4788321440037</v>
      </c>
      <c r="AC52" s="828">
        <v>2608.8201983053082</v>
      </c>
      <c r="AD52" s="828">
        <v>2467.0780905654915</v>
      </c>
      <c r="AE52" s="828">
        <v>2495.5809780789796</v>
      </c>
      <c r="AF52" s="828">
        <v>2467.9649338487307</v>
      </c>
      <c r="AG52" s="828">
        <v>2412.6998044601655</v>
      </c>
      <c r="AH52" s="828">
        <v>2308.86031190723</v>
      </c>
      <c r="AI52" s="828">
        <v>2205.887577887816</v>
      </c>
      <c r="AJ52" s="828">
        <v>2212.7148237799938</v>
      </c>
      <c r="AK52" s="828">
        <v>2268.7789003098792</v>
      </c>
      <c r="AL52" s="828">
        <v>2309.4653296479942</v>
      </c>
      <c r="AM52" s="828">
        <v>1983.9125576023625</v>
      </c>
      <c r="AN52" s="828">
        <v>1818.1207786276111</v>
      </c>
      <c r="AO52" s="828">
        <v>1810.4067511528565</v>
      </c>
      <c r="AP52" s="828">
        <v>1942.187473654189</v>
      </c>
      <c r="AQ52" s="828">
        <v>2058.2269448732345</v>
      </c>
      <c r="AR52" s="828">
        <v>2207.7055163835989</v>
      </c>
      <c r="AS52" s="828">
        <v>2000.1913691380626</v>
      </c>
      <c r="AT52" s="828">
        <v>1813.4399798515126</v>
      </c>
      <c r="AU52" s="828">
        <v>1882.0154659321704</v>
      </c>
      <c r="AV52" s="828">
        <v>1916.6469125924464</v>
      </c>
      <c r="AW52" s="828">
        <v>2091.2705592781335</v>
      </c>
      <c r="AX52" s="828">
        <v>2146.3124204941573</v>
      </c>
      <c r="AY52" s="828">
        <v>2099.3798052428242</v>
      </c>
      <c r="AZ52" s="828">
        <v>1901.845796958469</v>
      </c>
      <c r="BA52" s="828">
        <v>1741.4891424474445</v>
      </c>
      <c r="BB52" s="827">
        <v>1715.0912644744483</v>
      </c>
      <c r="BC52" s="828">
        <v>1549.7971346872716</v>
      </c>
      <c r="BD52" s="827">
        <v>1506.1694262367337</v>
      </c>
      <c r="BE52" s="827">
        <v>1544.6901915667684</v>
      </c>
      <c r="BF52" s="827">
        <v>1629.7065209726234</v>
      </c>
      <c r="BG52" s="827">
        <v>1726.8372267384339</v>
      </c>
      <c r="BH52" s="827"/>
      <c r="BI52" s="827"/>
      <c r="BJ52" s="919"/>
      <c r="BK52" s="1100"/>
      <c r="BL52" s="1077"/>
      <c r="BM52" s="46"/>
      <c r="BN52" s="46"/>
    </row>
    <row r="53" spans="2:66">
      <c r="B53" s="32"/>
      <c r="C53" s="32"/>
      <c r="D53" s="32"/>
      <c r="E53" s="32"/>
      <c r="F53" s="32"/>
      <c r="G53" s="32"/>
      <c r="H53" s="32"/>
      <c r="I53" s="32"/>
      <c r="J53" s="32"/>
      <c r="K53" s="32"/>
      <c r="L53" s="32"/>
      <c r="M53" s="32"/>
      <c r="N53" s="32"/>
      <c r="O53" s="32"/>
      <c r="P53" s="1074"/>
      <c r="Q53" s="920"/>
      <c r="R53" s="1419"/>
      <c r="S53" s="938" t="s">
        <v>48</v>
      </c>
      <c r="T53" s="1423"/>
      <c r="U53" s="32"/>
      <c r="V53" s="920"/>
      <c r="W53" s="1095"/>
      <c r="X53" s="1101" t="s">
        <v>385</v>
      </c>
      <c r="Y53" s="1391"/>
      <c r="Z53" s="1358"/>
      <c r="AA53" s="940">
        <v>6110.1287632459471</v>
      </c>
      <c r="AB53" s="940">
        <v>6112.4235957115616</v>
      </c>
      <c r="AC53" s="940">
        <v>5920.0489766633864</v>
      </c>
      <c r="AD53" s="940">
        <v>5492.0590179789406</v>
      </c>
      <c r="AE53" s="940">
        <v>5912.1973001389179</v>
      </c>
      <c r="AF53" s="940">
        <v>6089.5652915714236</v>
      </c>
      <c r="AG53" s="940">
        <v>6099.2036369567932</v>
      </c>
      <c r="AH53" s="940">
        <v>6209.9630784856045</v>
      </c>
      <c r="AI53" s="940">
        <v>5610.9291802902389</v>
      </c>
      <c r="AJ53" s="940">
        <v>6171.3900929821166</v>
      </c>
      <c r="AK53" s="940">
        <v>6025.7379581936566</v>
      </c>
      <c r="AL53" s="940">
        <v>5624.9799564628793</v>
      </c>
      <c r="AM53" s="940">
        <v>5608.1291318689182</v>
      </c>
      <c r="AN53" s="940">
        <v>5475.2787403128787</v>
      </c>
      <c r="AO53" s="940">
        <v>5559.5027663512165</v>
      </c>
      <c r="AP53" s="940">
        <v>5204.8990762786725</v>
      </c>
      <c r="AQ53" s="940">
        <v>5287.1408435678395</v>
      </c>
      <c r="AR53" s="940">
        <v>5371.5888286292729</v>
      </c>
      <c r="AS53" s="940">
        <v>4502.9019510467988</v>
      </c>
      <c r="AT53" s="940">
        <v>4365.5620350085583</v>
      </c>
      <c r="AU53" s="940">
        <v>4855.8037405353971</v>
      </c>
      <c r="AV53" s="940">
        <v>4537.6221345685035</v>
      </c>
      <c r="AW53" s="940">
        <v>4118.0111379249984</v>
      </c>
      <c r="AX53" s="940">
        <v>4223.9987730522698</v>
      </c>
      <c r="AY53" s="940">
        <v>4139.4042807930182</v>
      </c>
      <c r="AZ53" s="940">
        <v>4011.7585579969254</v>
      </c>
      <c r="BA53" s="940">
        <v>3664.9034485541897</v>
      </c>
      <c r="BB53" s="939">
        <v>3858.9039300310951</v>
      </c>
      <c r="BC53" s="940">
        <v>3609.5389025527252</v>
      </c>
      <c r="BD53" s="939">
        <v>3751.734985889565</v>
      </c>
      <c r="BE53" s="939">
        <v>3092.9508993959153</v>
      </c>
      <c r="BF53" s="939">
        <v>3809.3801858990887</v>
      </c>
      <c r="BG53" s="939">
        <v>3458.08722131286</v>
      </c>
      <c r="BH53" s="939"/>
      <c r="BI53" s="939"/>
      <c r="BJ53" s="919"/>
      <c r="BK53" s="1100"/>
      <c r="BL53" s="1077"/>
      <c r="BM53" s="46"/>
      <c r="BN53" s="46"/>
    </row>
    <row r="54" spans="2:66" ht="15" customHeight="1">
      <c r="B54" s="32"/>
      <c r="C54" s="32"/>
      <c r="D54" s="32"/>
      <c r="E54" s="32"/>
      <c r="F54" s="32"/>
      <c r="G54" s="32"/>
      <c r="H54" s="32"/>
      <c r="I54" s="32"/>
      <c r="J54" s="32"/>
      <c r="K54" s="32"/>
      <c r="L54" s="32"/>
      <c r="M54" s="32"/>
      <c r="N54" s="32"/>
      <c r="O54" s="32"/>
      <c r="P54" s="1096"/>
      <c r="Q54" s="920"/>
      <c r="R54" s="1419"/>
      <c r="S54" s="944"/>
      <c r="T54" s="1421" t="s">
        <v>624</v>
      </c>
      <c r="U54" s="32"/>
      <c r="V54" s="920"/>
      <c r="W54" s="1095"/>
      <c r="X54" s="944"/>
      <c r="Y54" s="1387" t="s">
        <v>977</v>
      </c>
      <c r="Z54" s="1355"/>
      <c r="AA54" s="1098">
        <v>2448.5178614960764</v>
      </c>
      <c r="AB54" s="1098">
        <v>2424.8920146618211</v>
      </c>
      <c r="AC54" s="1098">
        <v>2443.5383561070171</v>
      </c>
      <c r="AD54" s="1098">
        <v>2281.5261202570259</v>
      </c>
      <c r="AE54" s="1098">
        <v>2478.6922010047424</v>
      </c>
      <c r="AF54" s="1098">
        <v>2474.5803061808574</v>
      </c>
      <c r="AG54" s="1098">
        <v>2443.7023619509987</v>
      </c>
      <c r="AH54" s="1098">
        <v>2456.0658159268651</v>
      </c>
      <c r="AI54" s="1098">
        <v>2113.9613694960235</v>
      </c>
      <c r="AJ54" s="1098">
        <v>2452.1725150013735</v>
      </c>
      <c r="AK54" s="1098">
        <v>2315.1604449603219</v>
      </c>
      <c r="AL54" s="1098">
        <v>2172.0875778619734</v>
      </c>
      <c r="AM54" s="1098">
        <v>2021.9026358301883</v>
      </c>
      <c r="AN54" s="1098">
        <v>1804.8529241451274</v>
      </c>
      <c r="AO54" s="1098">
        <v>1816.8218628875072</v>
      </c>
      <c r="AP54" s="1098">
        <v>1500.9217938970555</v>
      </c>
      <c r="AQ54" s="1098">
        <v>1522.7577095499296</v>
      </c>
      <c r="AR54" s="1098">
        <v>1570.9164529631832</v>
      </c>
      <c r="AS54" s="1098">
        <v>1327.3892165548605</v>
      </c>
      <c r="AT54" s="1098">
        <v>1318.6705587355777</v>
      </c>
      <c r="AU54" s="1098">
        <v>1465.3778860309596</v>
      </c>
      <c r="AV54" s="1098">
        <v>1317.7725960618686</v>
      </c>
      <c r="AW54" s="1098">
        <v>1214.5359964618558</v>
      </c>
      <c r="AX54" s="1098">
        <v>1269.0426392876975</v>
      </c>
      <c r="AY54" s="1098">
        <v>1260.5706292450777</v>
      </c>
      <c r="AZ54" s="1098">
        <v>1297.8926401231622</v>
      </c>
      <c r="BA54" s="1098">
        <v>959.41190590497672</v>
      </c>
      <c r="BB54" s="1097">
        <v>1019.3417082535009</v>
      </c>
      <c r="BC54" s="1098">
        <v>777.77680152232574</v>
      </c>
      <c r="BD54" s="1097">
        <v>1021.1241933191551</v>
      </c>
      <c r="BE54" s="1097">
        <v>752.85748024529619</v>
      </c>
      <c r="BF54" s="1097">
        <v>1106.3632095144847</v>
      </c>
      <c r="BG54" s="1097">
        <v>909.44155328927332</v>
      </c>
      <c r="BH54" s="1097"/>
      <c r="BI54" s="1097"/>
      <c r="BJ54" s="919"/>
      <c r="BK54" s="46"/>
      <c r="BL54" s="46"/>
      <c r="BM54" s="46"/>
      <c r="BN54" s="46"/>
    </row>
    <row r="55" spans="2:66" ht="15" customHeight="1">
      <c r="B55" s="32"/>
      <c r="C55" s="32"/>
      <c r="D55" s="32"/>
      <c r="E55" s="32"/>
      <c r="F55" s="32"/>
      <c r="G55" s="32"/>
      <c r="H55" s="32"/>
      <c r="I55" s="32"/>
      <c r="J55" s="32"/>
      <c r="K55" s="32"/>
      <c r="L55" s="32"/>
      <c r="M55" s="32"/>
      <c r="N55" s="32"/>
      <c r="O55" s="32"/>
      <c r="P55" s="1096"/>
      <c r="Q55" s="920"/>
      <c r="R55" s="1419"/>
      <c r="S55" s="945"/>
      <c r="T55" s="1411" t="s">
        <v>897</v>
      </c>
      <c r="U55" s="32"/>
      <c r="V55" s="920"/>
      <c r="W55" s="1095"/>
      <c r="X55" s="944"/>
      <c r="Y55" s="1390" t="s">
        <v>846</v>
      </c>
      <c r="Z55" s="1357"/>
      <c r="AA55" s="827">
        <f>AA53-AA54</f>
        <v>3661.6109017498707</v>
      </c>
      <c r="AB55" s="827">
        <f>AB53-AB54</f>
        <v>3687.5315810497405</v>
      </c>
      <c r="AC55" s="827">
        <f t="shared" ref="AC55:BA55" si="19">AC53-AC54</f>
        <v>3476.5106205563693</v>
      </c>
      <c r="AD55" s="827">
        <f t="shared" si="19"/>
        <v>3210.5328977219147</v>
      </c>
      <c r="AE55" s="827">
        <f t="shared" si="19"/>
        <v>3433.5050991341755</v>
      </c>
      <c r="AF55" s="827">
        <f t="shared" si="19"/>
        <v>3614.9849853905662</v>
      </c>
      <c r="AG55" s="827">
        <f t="shared" si="19"/>
        <v>3655.5012750057945</v>
      </c>
      <c r="AH55" s="827">
        <f t="shared" si="19"/>
        <v>3753.8972625587394</v>
      </c>
      <c r="AI55" s="827">
        <f t="shared" si="19"/>
        <v>3496.9678107942154</v>
      </c>
      <c r="AJ55" s="827">
        <f t="shared" si="19"/>
        <v>3719.217577980743</v>
      </c>
      <c r="AK55" s="827">
        <f t="shared" si="19"/>
        <v>3710.5775132333347</v>
      </c>
      <c r="AL55" s="827">
        <f t="shared" si="19"/>
        <v>3452.8923786009059</v>
      </c>
      <c r="AM55" s="827">
        <f t="shared" si="19"/>
        <v>3586.2264960387301</v>
      </c>
      <c r="AN55" s="827">
        <f t="shared" si="19"/>
        <v>3670.4258161677512</v>
      </c>
      <c r="AO55" s="827">
        <f t="shared" si="19"/>
        <v>3742.680903463709</v>
      </c>
      <c r="AP55" s="827">
        <f t="shared" si="19"/>
        <v>3703.977282381617</v>
      </c>
      <c r="AQ55" s="827">
        <f t="shared" si="19"/>
        <v>3764.3831340179099</v>
      </c>
      <c r="AR55" s="827">
        <f t="shared" si="19"/>
        <v>3800.6723756660895</v>
      </c>
      <c r="AS55" s="827">
        <f t="shared" si="19"/>
        <v>3175.5127344919383</v>
      </c>
      <c r="AT55" s="827">
        <f t="shared" si="19"/>
        <v>3046.8914762729805</v>
      </c>
      <c r="AU55" s="827">
        <f t="shared" si="19"/>
        <v>3390.4258545044377</v>
      </c>
      <c r="AV55" s="827">
        <f t="shared" si="19"/>
        <v>3219.8495385066349</v>
      </c>
      <c r="AW55" s="827">
        <f t="shared" si="19"/>
        <v>2903.4751414631428</v>
      </c>
      <c r="AX55" s="827">
        <f t="shared" si="19"/>
        <v>2954.9561337645723</v>
      </c>
      <c r="AY55" s="827">
        <f t="shared" si="19"/>
        <v>2878.8336515479405</v>
      </c>
      <c r="AZ55" s="827">
        <f t="shared" si="19"/>
        <v>2713.8659178737635</v>
      </c>
      <c r="BA55" s="828">
        <f t="shared" si="19"/>
        <v>2705.491542649213</v>
      </c>
      <c r="BB55" s="827">
        <f>BB53-BB54</f>
        <v>2839.5622217775945</v>
      </c>
      <c r="BC55" s="828">
        <f>BC53-BC54</f>
        <v>2831.7621010303992</v>
      </c>
      <c r="BD55" s="827">
        <f>BD53-BD54</f>
        <v>2730.61079257041</v>
      </c>
      <c r="BE55" s="827">
        <f>BE53-BE54</f>
        <v>2340.093419150619</v>
      </c>
      <c r="BF55" s="827">
        <f>BF53-BF54</f>
        <v>2703.0169763846043</v>
      </c>
      <c r="BG55" s="827">
        <f t="shared" ref="BG55" si="20">BG53-BG54</f>
        <v>2548.6456680235869</v>
      </c>
      <c r="BH55" s="827"/>
      <c r="BI55" s="827"/>
      <c r="BJ55" s="919"/>
      <c r="BK55" s="46"/>
      <c r="BL55" s="46"/>
      <c r="BM55" s="46"/>
      <c r="BN55" s="46"/>
    </row>
    <row r="56" spans="2:66">
      <c r="B56" s="32"/>
      <c r="C56" s="32"/>
      <c r="D56" s="32"/>
      <c r="E56" s="32"/>
      <c r="F56" s="32"/>
      <c r="G56" s="32"/>
      <c r="H56" s="32"/>
      <c r="I56" s="32"/>
      <c r="J56" s="32"/>
      <c r="K56" s="32"/>
      <c r="L56" s="32"/>
      <c r="M56" s="32"/>
      <c r="N56" s="32"/>
      <c r="O56" s="32"/>
      <c r="P56" s="1096"/>
      <c r="Q56" s="920"/>
      <c r="R56" s="1419"/>
      <c r="S56" s="1303" t="s">
        <v>898</v>
      </c>
      <c r="T56" s="1424"/>
      <c r="U56" s="32"/>
      <c r="V56" s="920"/>
      <c r="W56" s="1095"/>
      <c r="X56" s="947" t="s">
        <v>521</v>
      </c>
      <c r="Y56" s="1392"/>
      <c r="Z56" s="1102"/>
      <c r="AA56" s="949">
        <v>7291.6150985304193</v>
      </c>
      <c r="AB56" s="949">
        <v>7145.9571277713421</v>
      </c>
      <c r="AC56" s="949">
        <v>6856.7104455657809</v>
      </c>
      <c r="AD56" s="949">
        <v>6721.2152127579093</v>
      </c>
      <c r="AE56" s="949">
        <v>6734.3807786019261</v>
      </c>
      <c r="AF56" s="949">
        <v>6934.5284869924399</v>
      </c>
      <c r="AG56" s="949">
        <v>6961.400280759779</v>
      </c>
      <c r="AH56" s="949">
        <v>6932.7209888523757</v>
      </c>
      <c r="AI56" s="949">
        <v>6645.3598779964195</v>
      </c>
      <c r="AJ56" s="949">
        <v>6578.8495921561944</v>
      </c>
      <c r="AK56" s="949">
        <v>6868.4684534997932</v>
      </c>
      <c r="AL56" s="949">
        <v>6905.139709002864</v>
      </c>
      <c r="AM56" s="949">
        <v>6769.2967655909169</v>
      </c>
      <c r="AN56" s="949">
        <v>6540.9498695917619</v>
      </c>
      <c r="AO56" s="949">
        <v>6647.7143368855432</v>
      </c>
      <c r="AP56" s="949">
        <v>6679.4328303542388</v>
      </c>
      <c r="AQ56" s="949">
        <v>6737.6532233571206</v>
      </c>
      <c r="AR56" s="949">
        <v>6841.899202177673</v>
      </c>
      <c r="AS56" s="949">
        <v>6418.3708618020182</v>
      </c>
      <c r="AT56" s="949">
        <v>5759.5236281309817</v>
      </c>
      <c r="AU56" s="949">
        <v>6362.9360900816855</v>
      </c>
      <c r="AV56" s="949">
        <v>6167.4795134647666</v>
      </c>
      <c r="AW56" s="949">
        <v>6262.8167049810636</v>
      </c>
      <c r="AX56" s="949">
        <v>6391.1833372495512</v>
      </c>
      <c r="AY56" s="949">
        <v>6304.6692433123908</v>
      </c>
      <c r="AZ56" s="949">
        <v>6098.0405008798316</v>
      </c>
      <c r="BA56" s="949">
        <v>6031.5374588220147</v>
      </c>
      <c r="BB56" s="949">
        <v>5942.9613112772049</v>
      </c>
      <c r="BC56" s="949">
        <v>5815.0618721336759</v>
      </c>
      <c r="BD56" s="949">
        <v>5493.4584735628223</v>
      </c>
      <c r="BE56" s="949">
        <v>5056.0599394229212</v>
      </c>
      <c r="BF56" s="949">
        <v>5426.9013243425243</v>
      </c>
      <c r="BG56" s="949">
        <v>5208.3498701094095</v>
      </c>
      <c r="BH56" s="949"/>
      <c r="BI56" s="949"/>
      <c r="BJ56" s="919"/>
      <c r="BK56" s="46"/>
      <c r="BL56" s="46"/>
      <c r="BM56" s="46"/>
      <c r="BN56" s="46"/>
    </row>
    <row r="57" spans="2:66">
      <c r="B57" s="32"/>
      <c r="C57" s="32"/>
      <c r="D57" s="32"/>
      <c r="E57" s="32"/>
      <c r="F57" s="32"/>
      <c r="G57" s="32"/>
      <c r="H57" s="32"/>
      <c r="I57" s="32"/>
      <c r="J57" s="32"/>
      <c r="K57" s="32"/>
      <c r="L57" s="32"/>
      <c r="M57" s="32"/>
      <c r="N57" s="32"/>
      <c r="O57" s="32"/>
      <c r="P57" s="1096"/>
      <c r="Q57" s="920"/>
      <c r="R57" s="1419"/>
      <c r="S57" s="1912" t="s">
        <v>789</v>
      </c>
      <c r="T57" s="1896"/>
      <c r="U57" s="32"/>
      <c r="V57" s="920"/>
      <c r="W57" s="1095"/>
      <c r="X57" s="1895" t="s">
        <v>386</v>
      </c>
      <c r="Y57" s="1896"/>
      <c r="Z57" s="1103"/>
      <c r="AA57" s="1104">
        <v>2207.2561940441742</v>
      </c>
      <c r="AB57" s="1104">
        <v>2306.3446658036246</v>
      </c>
      <c r="AC57" s="1104">
        <v>2284.6200794304968</v>
      </c>
      <c r="AD57" s="1104">
        <v>2266.1512610459313</v>
      </c>
      <c r="AE57" s="1104">
        <v>2506.2782279801381</v>
      </c>
      <c r="AF57" s="1104">
        <v>2550.5091828631639</v>
      </c>
      <c r="AG57" s="1104">
        <v>2721.1879090090915</v>
      </c>
      <c r="AH57" s="1104">
        <v>2818.036975014561</v>
      </c>
      <c r="AI57" s="1104">
        <v>2650.8416480474998</v>
      </c>
      <c r="AJ57" s="1104">
        <v>2810.1792022129384</v>
      </c>
      <c r="AK57" s="1104">
        <v>2840.7184563111482</v>
      </c>
      <c r="AL57" s="1104">
        <v>2905.777553163738</v>
      </c>
      <c r="AM57" s="1104">
        <v>3024.6755997562177</v>
      </c>
      <c r="AN57" s="1104">
        <v>2951.0319907509911</v>
      </c>
      <c r="AO57" s="1104">
        <v>3039.3519107317788</v>
      </c>
      <c r="AP57" s="1104">
        <v>3031.0567440892873</v>
      </c>
      <c r="AQ57" s="1104">
        <v>3246.389346742099</v>
      </c>
      <c r="AR57" s="1104">
        <v>3207.3558984868077</v>
      </c>
      <c r="AS57" s="1104">
        <v>2928.4653776227583</v>
      </c>
      <c r="AT57" s="1104">
        <v>3015.6318380221392</v>
      </c>
      <c r="AU57" s="1104">
        <v>2897.859042363923</v>
      </c>
      <c r="AV57" s="1104">
        <v>2839.9345486134202</v>
      </c>
      <c r="AW57" s="1104">
        <v>2678.5110607332244</v>
      </c>
      <c r="AX57" s="1104">
        <v>2817.4480703073436</v>
      </c>
      <c r="AY57" s="1104">
        <v>2656.6972175892129</v>
      </c>
      <c r="AZ57" s="1104">
        <v>2608.2125178009092</v>
      </c>
      <c r="BA57" s="1104">
        <v>2699.760683806101</v>
      </c>
      <c r="BB57" s="1104">
        <v>2809.1071283625056</v>
      </c>
      <c r="BC57" s="1104">
        <v>2874.8425987611818</v>
      </c>
      <c r="BD57" s="1104">
        <v>2765.5333305659569</v>
      </c>
      <c r="BE57" s="1104">
        <v>2520.6461414139685</v>
      </c>
      <c r="BF57" s="1104">
        <v>2495.4361309488863</v>
      </c>
      <c r="BG57" s="1104">
        <v>2328.2477874793403</v>
      </c>
      <c r="BH57" s="1104"/>
      <c r="BI57" s="1104"/>
      <c r="BJ57" s="919"/>
      <c r="BK57" s="46"/>
      <c r="BL57" s="46"/>
      <c r="BM57" s="46"/>
      <c r="BN57" s="46"/>
    </row>
    <row r="58" spans="2:66" ht="14.4" thickBot="1">
      <c r="B58" s="32"/>
      <c r="C58" s="32"/>
      <c r="D58" s="32"/>
      <c r="E58" s="32"/>
      <c r="F58" s="32"/>
      <c r="G58" s="32"/>
      <c r="H58" s="32"/>
      <c r="I58" s="32"/>
      <c r="J58" s="32"/>
      <c r="K58" s="32"/>
      <c r="L58" s="32"/>
      <c r="M58" s="32"/>
      <c r="N58" s="32"/>
      <c r="O58" s="32"/>
      <c r="P58" s="1096"/>
      <c r="Q58" s="920"/>
      <c r="R58" s="958"/>
      <c r="S58" s="1330" t="s">
        <v>925</v>
      </c>
      <c r="T58" s="1425"/>
      <c r="U58" s="32"/>
      <c r="V58" s="920"/>
      <c r="W58" s="1105"/>
      <c r="X58" s="1393" t="s">
        <v>918</v>
      </c>
      <c r="Y58" s="1394"/>
      <c r="Z58" s="1106"/>
      <c r="AA58" s="960">
        <v>873.52313589876997</v>
      </c>
      <c r="AB58" s="960">
        <v>883.63940752249346</v>
      </c>
      <c r="AC58" s="960">
        <v>914.07382435833756</v>
      </c>
      <c r="AD58" s="960">
        <v>902.61829224773157</v>
      </c>
      <c r="AE58" s="960">
        <v>939.06699516930814</v>
      </c>
      <c r="AF58" s="960">
        <v>954.23431270080505</v>
      </c>
      <c r="AG58" s="960">
        <v>986.61124535298813</v>
      </c>
      <c r="AH58" s="960">
        <v>970.84474796340817</v>
      </c>
      <c r="AI58" s="960">
        <v>936.69448362981711</v>
      </c>
      <c r="AJ58" s="960">
        <v>933.28019267172999</v>
      </c>
      <c r="AK58" s="960">
        <v>932.69342020371516</v>
      </c>
      <c r="AL58" s="960">
        <v>925.29040104911053</v>
      </c>
      <c r="AM58" s="960">
        <v>895.63334303410966</v>
      </c>
      <c r="AN58" s="960">
        <v>912.27073844348183</v>
      </c>
      <c r="AO58" s="960">
        <v>912.58244308400106</v>
      </c>
      <c r="AP58" s="960">
        <v>943.84270732019093</v>
      </c>
      <c r="AQ58" s="960">
        <v>942.75457924997545</v>
      </c>
      <c r="AR58" s="960">
        <v>951.5984613026252</v>
      </c>
      <c r="AS58" s="960">
        <v>931.30668862450102</v>
      </c>
      <c r="AT58" s="960">
        <v>859.57071437687341</v>
      </c>
      <c r="AU58" s="960">
        <v>880.2484972603902</v>
      </c>
      <c r="AV58" s="960">
        <v>865.70295799999985</v>
      </c>
      <c r="AW58" s="960">
        <v>869.20982915416562</v>
      </c>
      <c r="AX58" s="960">
        <v>903.91403600000001</v>
      </c>
      <c r="AY58" s="960">
        <v>898.41780182005152</v>
      </c>
      <c r="AZ58" s="960">
        <v>954.27414800000008</v>
      </c>
      <c r="BA58" s="960">
        <v>972.37438199999997</v>
      </c>
      <c r="BB58" s="960">
        <v>981.7557503290484</v>
      </c>
      <c r="BC58" s="960">
        <v>959.06166809267825</v>
      </c>
      <c r="BD58" s="960">
        <v>944.80531552828393</v>
      </c>
      <c r="BE58" s="960">
        <v>883.55652428022722</v>
      </c>
      <c r="BF58" s="960">
        <v>894.08168917694343</v>
      </c>
      <c r="BG58" s="960">
        <v>885.02890416024638</v>
      </c>
      <c r="BH58" s="960"/>
      <c r="BI58" s="960"/>
      <c r="BJ58" s="919"/>
      <c r="BK58" s="46"/>
      <c r="BL58" s="46"/>
      <c r="BM58" s="46"/>
      <c r="BN58" s="46"/>
    </row>
    <row r="59" spans="2:66">
      <c r="P59" s="1091"/>
      <c r="Q59" s="912"/>
      <c r="R59" s="966" t="s">
        <v>49</v>
      </c>
      <c r="S59" s="967"/>
      <c r="T59" s="1426"/>
      <c r="U59" s="32"/>
      <c r="V59" s="920"/>
      <c r="W59" s="1107" t="s">
        <v>388</v>
      </c>
      <c r="X59" s="967"/>
      <c r="Y59" s="1395"/>
      <c r="Z59" s="1108"/>
      <c r="AA59" s="969">
        <v>23733.741615913474</v>
      </c>
      <c r="AB59" s="969">
        <v>23905.539656478864</v>
      </c>
      <c r="AC59" s="969">
        <v>25733.613026581148</v>
      </c>
      <c r="AD59" s="969">
        <v>24825.049493178802</v>
      </c>
      <c r="AE59" s="969">
        <v>28443.121329943569</v>
      </c>
      <c r="AF59" s="969">
        <v>28971.630345248821</v>
      </c>
      <c r="AG59" s="969">
        <v>29416.827947269649</v>
      </c>
      <c r="AH59" s="969">
        <v>31025.759163488692</v>
      </c>
      <c r="AI59" s="969">
        <v>31204.748352109815</v>
      </c>
      <c r="AJ59" s="969">
        <v>31100.931039106683</v>
      </c>
      <c r="AK59" s="969">
        <v>32506.22311881826</v>
      </c>
      <c r="AL59" s="969">
        <v>32186.238828240836</v>
      </c>
      <c r="AM59" s="969">
        <v>32541.80313870847</v>
      </c>
      <c r="AN59" s="969">
        <v>33417.553878821462</v>
      </c>
      <c r="AO59" s="969">
        <v>32741.084880483868</v>
      </c>
      <c r="AP59" s="969">
        <v>32056.748771891092</v>
      </c>
      <c r="AQ59" s="969">
        <v>30528.047561484185</v>
      </c>
      <c r="AR59" s="969">
        <v>31121.666419777703</v>
      </c>
      <c r="AS59" s="969">
        <v>32329.868513721314</v>
      </c>
      <c r="AT59" s="969">
        <v>28718.830889572491</v>
      </c>
      <c r="AU59" s="969">
        <v>29460.247632983264</v>
      </c>
      <c r="AV59" s="969">
        <v>28702.444205657346</v>
      </c>
      <c r="AW59" s="969">
        <v>30379.433116575259</v>
      </c>
      <c r="AX59" s="969">
        <v>29908.124203550564</v>
      </c>
      <c r="AY59" s="969">
        <v>29162.026759519358</v>
      </c>
      <c r="AZ59" s="969">
        <v>29602.463455817073</v>
      </c>
      <c r="BA59" s="969">
        <v>29779.024267968332</v>
      </c>
      <c r="BB59" s="968">
        <v>30114.380547781169</v>
      </c>
      <c r="BC59" s="969">
        <v>30804.114011451806</v>
      </c>
      <c r="BD59" s="968">
        <v>31330.770465125908</v>
      </c>
      <c r="BE59" s="968">
        <v>29824.745381337336</v>
      </c>
      <c r="BF59" s="968">
        <v>30625.789087894638</v>
      </c>
      <c r="BG59" s="968">
        <v>29594.577210184441</v>
      </c>
      <c r="BH59" s="968"/>
      <c r="BI59" s="968"/>
      <c r="BJ59" s="965"/>
      <c r="BK59" s="46"/>
      <c r="BL59" s="46"/>
      <c r="BM59" s="46"/>
      <c r="BN59" s="46"/>
    </row>
    <row r="60" spans="2:66" ht="29.25" customHeight="1">
      <c r="B60" s="1109"/>
      <c r="C60" s="1109"/>
      <c r="D60" s="1109"/>
      <c r="E60" s="1109"/>
      <c r="F60" s="1109"/>
      <c r="G60" s="1109"/>
      <c r="H60" s="1109"/>
      <c r="I60" s="1109"/>
      <c r="J60" s="1109"/>
      <c r="K60" s="1109"/>
      <c r="L60" s="1109"/>
      <c r="M60" s="1109"/>
      <c r="N60" s="1109"/>
      <c r="O60" s="1109"/>
      <c r="P60" s="1110"/>
      <c r="Q60" s="920"/>
      <c r="R60" s="1427"/>
      <c r="S60" s="1913" t="s">
        <v>790</v>
      </c>
      <c r="T60" s="1914"/>
      <c r="V60" s="920"/>
      <c r="W60" s="978"/>
      <c r="X60" s="1897" t="s">
        <v>394</v>
      </c>
      <c r="Y60" s="1898"/>
      <c r="Z60" s="1359"/>
      <c r="AA60" s="974">
        <v>12318.702925351379</v>
      </c>
      <c r="AB60" s="974">
        <v>12331.274808730599</v>
      </c>
      <c r="AC60" s="974">
        <v>13375.611278138173</v>
      </c>
      <c r="AD60" s="974">
        <v>13179.842297780478</v>
      </c>
      <c r="AE60" s="974">
        <v>15711.933403069759</v>
      </c>
      <c r="AF60" s="974">
        <v>16009.691542559258</v>
      </c>
      <c r="AG60" s="974">
        <v>16404.817393740297</v>
      </c>
      <c r="AH60" s="974">
        <v>17018.945499746162</v>
      </c>
      <c r="AI60" s="974">
        <v>17039.736188865427</v>
      </c>
      <c r="AJ60" s="974">
        <v>16769.845156652267</v>
      </c>
      <c r="AK60" s="974">
        <v>16884.141410693082</v>
      </c>
      <c r="AL60" s="974">
        <v>15669.526497158762</v>
      </c>
      <c r="AM60" s="974">
        <v>15145.670732317754</v>
      </c>
      <c r="AN60" s="974">
        <v>15164.199547351556</v>
      </c>
      <c r="AO60" s="974">
        <v>14652.559278399103</v>
      </c>
      <c r="AP60" s="974">
        <v>14208.601428947706</v>
      </c>
      <c r="AQ60" s="974">
        <v>13427.819429522175</v>
      </c>
      <c r="AR60" s="974">
        <v>13601.542919408699</v>
      </c>
      <c r="AS60" s="974">
        <v>14671.006464196224</v>
      </c>
      <c r="AT60" s="974">
        <v>12201.178953129949</v>
      </c>
      <c r="AU60" s="974">
        <v>12506.191779795836</v>
      </c>
      <c r="AV60" s="974">
        <v>11728.493280812056</v>
      </c>
      <c r="AW60" s="974">
        <v>12316.269169037621</v>
      </c>
      <c r="AX60" s="974">
        <v>12199.890461071229</v>
      </c>
      <c r="AY60" s="974">
        <v>11719.332607467481</v>
      </c>
      <c r="AZ60" s="974">
        <v>11665.965540222425</v>
      </c>
      <c r="BA60" s="974">
        <v>11094.53855559944</v>
      </c>
      <c r="BB60" s="973">
        <v>10826.603365950397</v>
      </c>
      <c r="BC60" s="974">
        <v>11629.081397093845</v>
      </c>
      <c r="BD60" s="973">
        <v>11360.796822537213</v>
      </c>
      <c r="BE60" s="973">
        <v>10430.576040842394</v>
      </c>
      <c r="BF60" s="973">
        <v>10829.47269069584</v>
      </c>
      <c r="BG60" s="973">
        <v>10225.832358294379</v>
      </c>
      <c r="BH60" s="973"/>
      <c r="BI60" s="973"/>
      <c r="BJ60" s="764"/>
      <c r="BK60" s="46"/>
      <c r="BL60" s="46"/>
      <c r="BM60" s="46"/>
      <c r="BN60" s="46"/>
    </row>
    <row r="61" spans="2:66">
      <c r="B61" s="1109"/>
      <c r="C61" s="1109"/>
      <c r="D61" s="1109"/>
      <c r="E61" s="1109"/>
      <c r="F61" s="1109"/>
      <c r="G61" s="1109"/>
      <c r="H61" s="1109"/>
      <c r="I61" s="1109"/>
      <c r="J61" s="1109"/>
      <c r="K61" s="1109"/>
      <c r="L61" s="1109"/>
      <c r="M61" s="1109"/>
      <c r="N61" s="1109"/>
      <c r="O61" s="1109"/>
      <c r="P61" s="1110"/>
      <c r="Q61" s="920"/>
      <c r="R61" s="1427"/>
      <c r="S61" s="931" t="s">
        <v>791</v>
      </c>
      <c r="T61" s="1428"/>
      <c r="V61" s="920"/>
      <c r="W61" s="978"/>
      <c r="X61" s="1899" t="s">
        <v>395</v>
      </c>
      <c r="Y61" s="1900"/>
      <c r="Z61" s="1360"/>
      <c r="AA61" s="979">
        <v>702.83026999291678</v>
      </c>
      <c r="AB61" s="979">
        <v>686.44620024230187</v>
      </c>
      <c r="AC61" s="979">
        <v>698.89764571316766</v>
      </c>
      <c r="AD61" s="979">
        <v>680.74547632983922</v>
      </c>
      <c r="AE61" s="979">
        <v>701.91349393186852</v>
      </c>
      <c r="AF61" s="979">
        <v>667.82873473264453</v>
      </c>
      <c r="AG61" s="979">
        <v>640.46784939712438</v>
      </c>
      <c r="AH61" s="979">
        <v>655.23057167867137</v>
      </c>
      <c r="AI61" s="979">
        <v>609.1187236752379</v>
      </c>
      <c r="AJ61" s="979">
        <v>652.57502705106276</v>
      </c>
      <c r="AK61" s="979">
        <v>655.91443265909516</v>
      </c>
      <c r="AL61" s="979">
        <v>630.52981102330273</v>
      </c>
      <c r="AM61" s="979">
        <v>577.04643230948568</v>
      </c>
      <c r="AN61" s="979">
        <v>516.5268173218675</v>
      </c>
      <c r="AO61" s="979">
        <v>506.69926841574829</v>
      </c>
      <c r="AP61" s="979">
        <v>506.81438218982044</v>
      </c>
      <c r="AQ61" s="979">
        <v>522.35987148863205</v>
      </c>
      <c r="AR61" s="979">
        <v>561.19836242802796</v>
      </c>
      <c r="AS61" s="979">
        <v>530.41167542322773</v>
      </c>
      <c r="AT61" s="979">
        <v>513.68788841490209</v>
      </c>
      <c r="AU61" s="979">
        <v>526.91409091663695</v>
      </c>
      <c r="AV61" s="979">
        <v>524.12535460171284</v>
      </c>
      <c r="AW61" s="979">
        <v>528.10321016884393</v>
      </c>
      <c r="AX61" s="979">
        <v>604.69033239592966</v>
      </c>
      <c r="AY61" s="979">
        <v>617.02824714749113</v>
      </c>
      <c r="AZ61" s="979">
        <v>624.93138440348548</v>
      </c>
      <c r="BA61" s="979">
        <v>618.83151051759683</v>
      </c>
      <c r="BB61" s="820">
        <v>636.62217425062067</v>
      </c>
      <c r="BC61" s="979">
        <v>673.37481073742629</v>
      </c>
      <c r="BD61" s="820">
        <v>582.47679245077279</v>
      </c>
      <c r="BE61" s="820">
        <v>597.18511644765408</v>
      </c>
      <c r="BF61" s="820">
        <v>679.10227987917926</v>
      </c>
      <c r="BG61" s="820">
        <v>654.38255986327204</v>
      </c>
      <c r="BH61" s="820"/>
      <c r="BI61" s="820"/>
      <c r="BJ61" s="764"/>
    </row>
    <row r="62" spans="2:66" ht="14.25" customHeight="1" thickBot="1">
      <c r="P62" s="1110"/>
      <c r="Q62" s="920"/>
      <c r="R62" s="1427"/>
      <c r="S62" s="985" t="s">
        <v>50</v>
      </c>
      <c r="T62" s="1429"/>
      <c r="V62" s="920"/>
      <c r="W62" s="1111"/>
      <c r="X62" s="1112" t="s">
        <v>387</v>
      </c>
      <c r="Y62" s="1396"/>
      <c r="Z62" s="1361"/>
      <c r="AA62" s="987">
        <v>10712.208420569179</v>
      </c>
      <c r="AB62" s="987">
        <v>10887.818647505963</v>
      </c>
      <c r="AC62" s="987">
        <v>11659.104102729807</v>
      </c>
      <c r="AD62" s="987">
        <v>10964.461719068484</v>
      </c>
      <c r="AE62" s="987">
        <v>12029.27443294194</v>
      </c>
      <c r="AF62" s="987">
        <v>12294.110067956917</v>
      </c>
      <c r="AG62" s="987">
        <v>12371.542704132225</v>
      </c>
      <c r="AH62" s="987">
        <v>13351.583092063858</v>
      </c>
      <c r="AI62" s="987">
        <v>13555.89343956915</v>
      </c>
      <c r="AJ62" s="987">
        <v>13678.510855403354</v>
      </c>
      <c r="AK62" s="987">
        <v>14966.167275466083</v>
      </c>
      <c r="AL62" s="987">
        <v>15886.182520058768</v>
      </c>
      <c r="AM62" s="987">
        <v>16819.08597408123</v>
      </c>
      <c r="AN62" s="987">
        <v>17736.827514148034</v>
      </c>
      <c r="AO62" s="987">
        <v>17581.826333669014</v>
      </c>
      <c r="AP62" s="987">
        <v>17341.332960753563</v>
      </c>
      <c r="AQ62" s="987">
        <v>16577.86826047338</v>
      </c>
      <c r="AR62" s="987">
        <v>16958.925137940976</v>
      </c>
      <c r="AS62" s="987">
        <v>17128.450374101863</v>
      </c>
      <c r="AT62" s="987">
        <v>16003.964048027638</v>
      </c>
      <c r="AU62" s="987">
        <v>16427.141762270792</v>
      </c>
      <c r="AV62" s="987">
        <v>16449.825570243578</v>
      </c>
      <c r="AW62" s="987">
        <v>17535.060737368796</v>
      </c>
      <c r="AX62" s="987">
        <v>17103.543410083403</v>
      </c>
      <c r="AY62" s="987">
        <v>16825.665904904388</v>
      </c>
      <c r="AZ62" s="987">
        <v>17311.566531191162</v>
      </c>
      <c r="BA62" s="987">
        <v>18065.654201851296</v>
      </c>
      <c r="BB62" s="986">
        <v>18651.15500758015</v>
      </c>
      <c r="BC62" s="987">
        <v>18501.657803620536</v>
      </c>
      <c r="BD62" s="986">
        <v>19387.496850137923</v>
      </c>
      <c r="BE62" s="986">
        <v>18796.98422404729</v>
      </c>
      <c r="BF62" s="986">
        <v>19117.214117319618</v>
      </c>
      <c r="BG62" s="986">
        <v>18714.362292026788</v>
      </c>
      <c r="BH62" s="986"/>
      <c r="BI62" s="986"/>
      <c r="BJ62" s="764"/>
    </row>
    <row r="63" spans="2:66" ht="14.25" customHeight="1">
      <c r="P63" s="1091"/>
      <c r="Q63" s="912"/>
      <c r="R63" s="992" t="s">
        <v>899</v>
      </c>
      <c r="S63" s="992"/>
      <c r="T63" s="1430"/>
      <c r="V63" s="920"/>
      <c r="W63" s="992" t="s">
        <v>792</v>
      </c>
      <c r="X63" s="992"/>
      <c r="Y63" s="1397"/>
      <c r="Z63" s="1362"/>
      <c r="AA63" s="1114">
        <v>6371.5343480808597</v>
      </c>
      <c r="AB63" s="1114">
        <v>6160.7669336914823</v>
      </c>
      <c r="AC63" s="1114">
        <v>5839.2100165558031</v>
      </c>
      <c r="AD63" s="1114">
        <v>5630.0023919065197</v>
      </c>
      <c r="AE63" s="1114">
        <v>5416.895220133214</v>
      </c>
      <c r="AF63" s="1114">
        <v>5588.8407803910395</v>
      </c>
      <c r="AG63" s="1114">
        <v>5686.1092791626797</v>
      </c>
      <c r="AH63" s="1114">
        <v>5542.4721710607691</v>
      </c>
      <c r="AI63" s="1114">
        <v>5134.6721486163042</v>
      </c>
      <c r="AJ63" s="1114">
        <v>5169.0394563718073</v>
      </c>
      <c r="AK63" s="1114">
        <v>5231.7246432020083</v>
      </c>
      <c r="AL63" s="1114">
        <v>4749.144907787233</v>
      </c>
      <c r="AM63" s="1114">
        <v>4487.6612703732535</v>
      </c>
      <c r="AN63" s="1114">
        <v>4285.7651213576037</v>
      </c>
      <c r="AO63" s="1114">
        <v>4130.4149170828896</v>
      </c>
      <c r="AP63" s="1114">
        <v>4035.6274646511952</v>
      </c>
      <c r="AQ63" s="1114">
        <v>3955.3036001896817</v>
      </c>
      <c r="AR63" s="1114">
        <v>3964.2397357065997</v>
      </c>
      <c r="AS63" s="1114">
        <v>3547.2788133393005</v>
      </c>
      <c r="AT63" s="1114">
        <v>3236.7499595579984</v>
      </c>
      <c r="AU63" s="1114">
        <v>3149.3724768172024</v>
      </c>
      <c r="AV63" s="1114">
        <v>3055.9883703791247</v>
      </c>
      <c r="AW63" s="1114">
        <v>3087.4158598428803</v>
      </c>
      <c r="AX63" s="1114">
        <v>3061.0218118896819</v>
      </c>
      <c r="AY63" s="1114">
        <v>2963.7443142342622</v>
      </c>
      <c r="AZ63" s="1114">
        <v>2784.5118010728029</v>
      </c>
      <c r="BA63" s="1114">
        <v>2708.206122000659</v>
      </c>
      <c r="BB63" s="1113">
        <v>2577.55598296475</v>
      </c>
      <c r="BC63" s="1114">
        <v>2538.6699157343373</v>
      </c>
      <c r="BD63" s="1113">
        <v>2439.7650291082955</v>
      </c>
      <c r="BE63" s="1113">
        <v>2383.7779705338025</v>
      </c>
      <c r="BF63" s="1113">
        <v>2263.7271003252886</v>
      </c>
      <c r="BG63" s="1113">
        <v>2149.595283475363</v>
      </c>
      <c r="BH63" s="1113"/>
      <c r="BI63" s="1113"/>
      <c r="BJ63" s="965"/>
    </row>
    <row r="64" spans="2:66" ht="14.25" customHeight="1">
      <c r="B64" s="32"/>
      <c r="C64" s="32"/>
      <c r="D64" s="32"/>
      <c r="E64" s="32"/>
      <c r="F64" s="32"/>
      <c r="G64" s="32"/>
      <c r="H64" s="32"/>
      <c r="I64" s="32"/>
      <c r="J64" s="32"/>
      <c r="K64" s="32"/>
      <c r="L64" s="32"/>
      <c r="M64" s="32"/>
      <c r="N64" s="32"/>
      <c r="O64" s="32"/>
      <c r="P64" s="1096"/>
      <c r="Q64" s="920"/>
      <c r="R64" s="1398"/>
      <c r="S64" s="855" t="s">
        <v>51</v>
      </c>
      <c r="T64" s="1431"/>
      <c r="V64" s="920"/>
      <c r="W64" s="1398"/>
      <c r="X64" s="855" t="s">
        <v>390</v>
      </c>
      <c r="Y64" s="1399"/>
      <c r="Z64" s="1363"/>
      <c r="AA64" s="1001">
        <f t="shared" ref="AA64:AV64" si="21">SUM(AA65:AA66)</f>
        <v>732.01263237142848</v>
      </c>
      <c r="AB64" s="1001">
        <f t="shared" si="21"/>
        <v>669.24675483809528</v>
      </c>
      <c r="AC64" s="1001">
        <f t="shared" si="21"/>
        <v>617.68904015238104</v>
      </c>
      <c r="AD64" s="1001">
        <f t="shared" si="21"/>
        <v>649.39861873333325</v>
      </c>
      <c r="AE64" s="1001">
        <f t="shared" si="21"/>
        <v>461.93021495238099</v>
      </c>
      <c r="AF64" s="1001">
        <f t="shared" si="21"/>
        <v>473.19245233333345</v>
      </c>
      <c r="AG64" s="1001">
        <f t="shared" si="21"/>
        <v>452.86890544761911</v>
      </c>
      <c r="AH64" s="1001">
        <f t="shared" si="21"/>
        <v>466.20345032380953</v>
      </c>
      <c r="AI64" s="1001">
        <f t="shared" si="21"/>
        <v>465.63080153333328</v>
      </c>
      <c r="AJ64" s="1001">
        <f t="shared" si="21"/>
        <v>449.73589016190482</v>
      </c>
      <c r="AK64" s="1001">
        <f t="shared" si="21"/>
        <v>500.67083900952377</v>
      </c>
      <c r="AL64" s="1001">
        <f t="shared" si="21"/>
        <v>418.82785549523805</v>
      </c>
      <c r="AM64" s="1001">
        <f t="shared" si="21"/>
        <v>439.84258287619048</v>
      </c>
      <c r="AN64" s="1001">
        <f t="shared" si="21"/>
        <v>456.54704228571433</v>
      </c>
      <c r="AO64" s="1001">
        <f t="shared" si="21"/>
        <v>429.73283707619044</v>
      </c>
      <c r="AP64" s="1001">
        <f t="shared" si="21"/>
        <v>428.08294037142866</v>
      </c>
      <c r="AQ64" s="1001">
        <f t="shared" si="21"/>
        <v>398.41545647619051</v>
      </c>
      <c r="AR64" s="1001">
        <f t="shared" si="21"/>
        <v>522.67691258095238</v>
      </c>
      <c r="AS64" s="1001">
        <f t="shared" si="21"/>
        <v>466.22188391428574</v>
      </c>
      <c r="AT64" s="1001">
        <f t="shared" si="21"/>
        <v>416.73084545714289</v>
      </c>
      <c r="AU64" s="1001">
        <f t="shared" si="21"/>
        <v>427.24741525714285</v>
      </c>
      <c r="AV64" s="1001">
        <f t="shared" si="21"/>
        <v>434.79094319047624</v>
      </c>
      <c r="AW64" s="1001">
        <f t="shared" ref="AW64:BD64" si="22">SUM(AW65:AW66)</f>
        <v>541.97401332380957</v>
      </c>
      <c r="AX64" s="1001">
        <f t="shared" si="22"/>
        <v>594.0059417809523</v>
      </c>
      <c r="AY64" s="1001">
        <f t="shared" si="22"/>
        <v>566.76543345714276</v>
      </c>
      <c r="AZ64" s="1001">
        <f t="shared" si="22"/>
        <v>473.5399851809525</v>
      </c>
      <c r="BA64" s="1001">
        <f t="shared" si="22"/>
        <v>461.20452504761903</v>
      </c>
      <c r="BB64" s="1000">
        <f t="shared" si="22"/>
        <v>501.73216018095241</v>
      </c>
      <c r="BC64" s="1001">
        <f t="shared" si="22"/>
        <v>450.14747684761903</v>
      </c>
      <c r="BD64" s="1000">
        <f t="shared" si="22"/>
        <v>450.46701731428573</v>
      </c>
      <c r="BE64" s="1000">
        <f>SUM(BE65:BE66)</f>
        <v>440.74797098095235</v>
      </c>
      <c r="BF64" s="1000">
        <f t="shared" ref="BF64:BG64" si="23">SUM(BF65:BF66)</f>
        <v>433.56879458095239</v>
      </c>
      <c r="BG64" s="1000">
        <f t="shared" si="23"/>
        <v>411.3059737809524</v>
      </c>
      <c r="BH64" s="1000"/>
      <c r="BI64" s="1000"/>
      <c r="BJ64" s="919"/>
    </row>
    <row r="65" spans="2:66" ht="14.25" customHeight="1">
      <c r="B65" s="32"/>
      <c r="C65" s="32"/>
      <c r="D65" s="32"/>
      <c r="E65" s="32"/>
      <c r="F65" s="32"/>
      <c r="G65" s="32"/>
      <c r="H65" s="32"/>
      <c r="I65" s="32"/>
      <c r="J65" s="32"/>
      <c r="K65" s="32"/>
      <c r="L65" s="32"/>
      <c r="M65" s="32"/>
      <c r="N65" s="32"/>
      <c r="O65" s="32"/>
      <c r="P65" s="1096"/>
      <c r="Q65" s="920"/>
      <c r="R65" s="1398"/>
      <c r="S65" s="394"/>
      <c r="T65" s="1421" t="s">
        <v>52</v>
      </c>
      <c r="V65" s="920"/>
      <c r="W65" s="1398"/>
      <c r="X65" s="1115"/>
      <c r="Y65" s="1400" t="s">
        <v>389</v>
      </c>
      <c r="Z65" s="1007"/>
      <c r="AA65" s="1005">
        <v>550.23920379999993</v>
      </c>
      <c r="AB65" s="1005">
        <v>527.37032626666667</v>
      </c>
      <c r="AC65" s="1005">
        <v>477.13732586666669</v>
      </c>
      <c r="AD65" s="1005">
        <v>481.58261873333328</v>
      </c>
      <c r="AE65" s="1005">
        <v>292.75650066666674</v>
      </c>
      <c r="AF65" s="1005">
        <v>303.52845233333341</v>
      </c>
      <c r="AG65" s="1005">
        <v>292.73561973333341</v>
      </c>
      <c r="AH65" s="1005">
        <v>303.65330746666666</v>
      </c>
      <c r="AI65" s="1005">
        <v>300.00380153333327</v>
      </c>
      <c r="AJ65" s="1005">
        <v>293.56731873333337</v>
      </c>
      <c r="AK65" s="1005">
        <v>332.90198186666657</v>
      </c>
      <c r="AL65" s="1005">
        <v>247.34728406666662</v>
      </c>
      <c r="AM65" s="1005">
        <v>269.91772573333333</v>
      </c>
      <c r="AN65" s="1005">
        <v>246.39832800000002</v>
      </c>
      <c r="AO65" s="1005">
        <v>236.30097993333328</v>
      </c>
      <c r="AP65" s="1005">
        <v>231.29451180000001</v>
      </c>
      <c r="AQ65" s="1005">
        <v>230.36059933333334</v>
      </c>
      <c r="AR65" s="1005">
        <v>325.00062686666666</v>
      </c>
      <c r="AS65" s="1005">
        <v>305.7365982</v>
      </c>
      <c r="AT65" s="1005">
        <v>270.15270260000005</v>
      </c>
      <c r="AU65" s="1005">
        <v>242.88427239999999</v>
      </c>
      <c r="AV65" s="1005">
        <v>246.77580033333334</v>
      </c>
      <c r="AW65" s="1005">
        <v>369.97487046666669</v>
      </c>
      <c r="AX65" s="1005">
        <v>379.5766560666666</v>
      </c>
      <c r="AY65" s="1005">
        <v>362.50329059999996</v>
      </c>
      <c r="AZ65" s="1005">
        <v>258.74769946666675</v>
      </c>
      <c r="BA65" s="1005">
        <v>253.01223933333333</v>
      </c>
      <c r="BB65" s="1004">
        <v>293.53987446666667</v>
      </c>
      <c r="BC65" s="1005">
        <v>241.95519113333336</v>
      </c>
      <c r="BD65" s="1004">
        <v>242.2747316</v>
      </c>
      <c r="BE65" s="1004">
        <v>232.55568526666661</v>
      </c>
      <c r="BF65" s="1004">
        <v>225.37650886666665</v>
      </c>
      <c r="BG65" s="1004">
        <v>203.1136880666667</v>
      </c>
      <c r="BH65" s="1004"/>
      <c r="BI65" s="1004"/>
      <c r="BJ65" s="919"/>
    </row>
    <row r="66" spans="2:66" ht="14.25" customHeight="1">
      <c r="B66" s="32"/>
      <c r="C66" s="32"/>
      <c r="D66" s="32"/>
      <c r="E66" s="32"/>
      <c r="F66" s="32"/>
      <c r="G66" s="32"/>
      <c r="H66" s="32"/>
      <c r="I66" s="32"/>
      <c r="J66" s="32"/>
      <c r="K66" s="32"/>
      <c r="L66" s="32"/>
      <c r="M66" s="32"/>
      <c r="N66" s="32"/>
      <c r="O66" s="32"/>
      <c r="P66" s="1096"/>
      <c r="Q66" s="920"/>
      <c r="R66" s="1398"/>
      <c r="S66" s="1009"/>
      <c r="T66" s="1432" t="s">
        <v>53</v>
      </c>
      <c r="V66" s="920"/>
      <c r="W66" s="1398"/>
      <c r="X66" s="1116"/>
      <c r="Y66" s="1401" t="s">
        <v>444</v>
      </c>
      <c r="Z66" s="1014"/>
      <c r="AA66" s="1117">
        <v>181.77342857142855</v>
      </c>
      <c r="AB66" s="1117">
        <v>141.87642857142856</v>
      </c>
      <c r="AC66" s="1117">
        <v>140.5517142857143</v>
      </c>
      <c r="AD66" s="1117">
        <v>167.816</v>
      </c>
      <c r="AE66" s="1117">
        <v>169.17371428571428</v>
      </c>
      <c r="AF66" s="1117">
        <v>169.66400000000002</v>
      </c>
      <c r="AG66" s="1117">
        <v>160.13328571428571</v>
      </c>
      <c r="AH66" s="1117">
        <v>162.55014285714287</v>
      </c>
      <c r="AI66" s="1117">
        <v>165.62700000000001</v>
      </c>
      <c r="AJ66" s="1117">
        <v>156.16857142857145</v>
      </c>
      <c r="AK66" s="1117">
        <v>167.76885714285717</v>
      </c>
      <c r="AL66" s="1117">
        <v>171.48057142857147</v>
      </c>
      <c r="AM66" s="1117">
        <v>169.92485714285715</v>
      </c>
      <c r="AN66" s="1117">
        <v>210.14871428571431</v>
      </c>
      <c r="AO66" s="1117">
        <v>193.43185714285713</v>
      </c>
      <c r="AP66" s="1117">
        <v>196.78842857142862</v>
      </c>
      <c r="AQ66" s="1117">
        <v>168.05485714285717</v>
      </c>
      <c r="AR66" s="1117">
        <v>197.67628571428571</v>
      </c>
      <c r="AS66" s="1117">
        <v>160.48528571428571</v>
      </c>
      <c r="AT66" s="1117">
        <v>146.57814285714286</v>
      </c>
      <c r="AU66" s="1117">
        <v>184.36314285714286</v>
      </c>
      <c r="AV66" s="1117">
        <v>188.01514285714288</v>
      </c>
      <c r="AW66" s="1117">
        <v>171.99914285714289</v>
      </c>
      <c r="AX66" s="1117">
        <v>214.42928571428573</v>
      </c>
      <c r="AY66" s="1117">
        <v>204.26214285714286</v>
      </c>
      <c r="AZ66" s="1117">
        <v>214.79228571428573</v>
      </c>
      <c r="BA66" s="1117">
        <v>208.1922857142857</v>
      </c>
      <c r="BB66" s="1010">
        <v>208.1922857142857</v>
      </c>
      <c r="BC66" s="1117">
        <v>208.1922857142857</v>
      </c>
      <c r="BD66" s="1010">
        <v>208.1922857142857</v>
      </c>
      <c r="BE66" s="1010">
        <v>208.1922857142857</v>
      </c>
      <c r="BF66" s="1010">
        <v>208.1922857142857</v>
      </c>
      <c r="BG66" s="1010">
        <v>208.1922857142857</v>
      </c>
      <c r="BH66" s="1010"/>
      <c r="BI66" s="1010"/>
      <c r="BJ66" s="919"/>
    </row>
    <row r="67" spans="2:66" ht="14.25" customHeight="1">
      <c r="B67" s="32"/>
      <c r="C67" s="32"/>
      <c r="D67" s="32"/>
      <c r="E67" s="32"/>
      <c r="F67" s="32"/>
      <c r="G67" s="32"/>
      <c r="H67" s="32"/>
      <c r="I67" s="32"/>
      <c r="J67" s="32"/>
      <c r="K67" s="32"/>
      <c r="L67" s="32"/>
      <c r="M67" s="32"/>
      <c r="N67" s="32"/>
      <c r="O67" s="32"/>
      <c r="P67" s="1110"/>
      <c r="Q67" s="920"/>
      <c r="R67" s="1398"/>
      <c r="S67" s="1003" t="s">
        <v>54</v>
      </c>
      <c r="T67" s="1400"/>
      <c r="V67" s="920"/>
      <c r="W67" s="1398"/>
      <c r="X67" s="1003" t="s">
        <v>391</v>
      </c>
      <c r="Y67" s="1402"/>
      <c r="Z67" s="976"/>
      <c r="AA67" s="974">
        <v>149.62946543643216</v>
      </c>
      <c r="AB67" s="974">
        <v>180.34607068185926</v>
      </c>
      <c r="AC67" s="974">
        <v>187.3553611096369</v>
      </c>
      <c r="AD67" s="974">
        <v>179.64065799294889</v>
      </c>
      <c r="AE67" s="974">
        <v>163.40475285108408</v>
      </c>
      <c r="AF67" s="974">
        <v>422.51456131685865</v>
      </c>
      <c r="AG67" s="974">
        <v>505.74987823181101</v>
      </c>
      <c r="AH67" s="974">
        <v>519.83148265019327</v>
      </c>
      <c r="AI67" s="974">
        <v>492.8017631547383</v>
      </c>
      <c r="AJ67" s="974">
        <v>548.5053342819989</v>
      </c>
      <c r="AK67" s="974">
        <v>488.92847090961232</v>
      </c>
      <c r="AL67" s="974">
        <v>526.74892835959088</v>
      </c>
      <c r="AM67" s="974">
        <v>485.62888206741451</v>
      </c>
      <c r="AN67" s="974">
        <v>406.96055536221508</v>
      </c>
      <c r="AO67" s="974">
        <v>354.49211550498791</v>
      </c>
      <c r="AP67" s="974">
        <v>356.73047143538827</v>
      </c>
      <c r="AQ67" s="974">
        <v>383.76862786729811</v>
      </c>
      <c r="AR67" s="974">
        <v>419.50149735029584</v>
      </c>
      <c r="AS67" s="974">
        <v>357.36645431257006</v>
      </c>
      <c r="AT67" s="974">
        <v>306.50988813805759</v>
      </c>
      <c r="AU67" s="974">
        <v>280.59235766411905</v>
      </c>
      <c r="AV67" s="974">
        <v>267.08806183356853</v>
      </c>
      <c r="AW67" s="974">
        <v>261.99029782164666</v>
      </c>
      <c r="AX67" s="974">
        <v>177.91942599390518</v>
      </c>
      <c r="AY67" s="974">
        <v>179.44421772930656</v>
      </c>
      <c r="AZ67" s="974">
        <v>116.49538865920505</v>
      </c>
      <c r="BA67" s="974">
        <v>90.189674214642935</v>
      </c>
      <c r="BB67" s="973">
        <v>-45.582721364941733</v>
      </c>
      <c r="BC67" s="974">
        <v>16.002872781609199</v>
      </c>
      <c r="BD67" s="973">
        <v>-26.038848035887668</v>
      </c>
      <c r="BE67" s="973">
        <v>67.933233266234424</v>
      </c>
      <c r="BF67" s="973">
        <v>-13.740394612356852</v>
      </c>
      <c r="BG67" s="973">
        <v>-82.343547500126874</v>
      </c>
      <c r="BH67" s="973"/>
      <c r="BI67" s="973"/>
      <c r="BJ67" s="764"/>
    </row>
    <row r="68" spans="2:66" ht="17.25" customHeight="1" thickBot="1">
      <c r="B68" s="32"/>
      <c r="C68" s="32"/>
      <c r="D68" s="32"/>
      <c r="E68" s="32"/>
      <c r="F68" s="32"/>
      <c r="G68" s="32"/>
      <c r="H68" s="32"/>
      <c r="I68" s="32"/>
      <c r="J68" s="32"/>
      <c r="K68" s="32"/>
      <c r="L68" s="32"/>
      <c r="M68" s="32"/>
      <c r="N68" s="32"/>
      <c r="O68" s="32"/>
      <c r="P68" s="1110"/>
      <c r="Q68" s="1017"/>
      <c r="R68" s="1398"/>
      <c r="S68" s="1020" t="s">
        <v>793</v>
      </c>
      <c r="T68" s="1403"/>
      <c r="V68" s="1017"/>
      <c r="W68" s="1398"/>
      <c r="X68" s="1020" t="s">
        <v>794</v>
      </c>
      <c r="Y68" s="1403"/>
      <c r="Z68" s="1024"/>
      <c r="AA68" s="1022">
        <v>5489.8922502729993</v>
      </c>
      <c r="AB68" s="1022">
        <v>5311.1741081715281</v>
      </c>
      <c r="AC68" s="1022">
        <v>5034.1656152937849</v>
      </c>
      <c r="AD68" s="1022">
        <v>4800.9631151802378</v>
      </c>
      <c r="AE68" s="1022">
        <v>4791.5602523297484</v>
      </c>
      <c r="AF68" s="1022">
        <v>4693.1337667408479</v>
      </c>
      <c r="AG68" s="1022">
        <v>4727.49049548325</v>
      </c>
      <c r="AH68" s="1022">
        <v>4556.4372380867662</v>
      </c>
      <c r="AI68" s="1022">
        <v>4176.2395839282326</v>
      </c>
      <c r="AJ68" s="1022">
        <v>4170.7982319279035</v>
      </c>
      <c r="AK68" s="1022">
        <v>4242.1253332828719</v>
      </c>
      <c r="AL68" s="1022">
        <v>3803.568123932404</v>
      </c>
      <c r="AM68" s="1022">
        <v>3562.1898054296485</v>
      </c>
      <c r="AN68" s="1022">
        <v>3422.2575237096744</v>
      </c>
      <c r="AO68" s="1022">
        <v>3346.1899645017111</v>
      </c>
      <c r="AP68" s="1022">
        <v>3250.8140528443782</v>
      </c>
      <c r="AQ68" s="1022">
        <v>3173.1195158461928</v>
      </c>
      <c r="AR68" s="1022">
        <v>3022.0613257753516</v>
      </c>
      <c r="AS68" s="1022">
        <v>2723.6904751124448</v>
      </c>
      <c r="AT68" s="1022">
        <v>2513.5092259627982</v>
      </c>
      <c r="AU68" s="1022">
        <v>2441.5327038959404</v>
      </c>
      <c r="AV68" s="1022">
        <v>2354.1093653550797</v>
      </c>
      <c r="AW68" s="1022">
        <v>2283.4515486974242</v>
      </c>
      <c r="AX68" s="1022">
        <v>2289.0964441148244</v>
      </c>
      <c r="AY68" s="1022">
        <v>2217.534663047813</v>
      </c>
      <c r="AZ68" s="1022">
        <v>2194.4764272326456</v>
      </c>
      <c r="BA68" s="1022">
        <v>2156.8119227383972</v>
      </c>
      <c r="BB68" s="1021">
        <v>2121.4065441487392</v>
      </c>
      <c r="BC68" s="1022">
        <v>2072.5195661051089</v>
      </c>
      <c r="BD68" s="1021">
        <v>2015.3368598298975</v>
      </c>
      <c r="BE68" s="1021">
        <v>1875.0967662866158</v>
      </c>
      <c r="BF68" s="1021">
        <v>1843.8987003566929</v>
      </c>
      <c r="BG68" s="1021">
        <v>1820.6328571945373</v>
      </c>
      <c r="BH68" s="1021"/>
      <c r="BI68" s="1021"/>
      <c r="BJ68" s="764"/>
    </row>
    <row r="69" spans="2:66" ht="15" thickTop="1" thickBot="1">
      <c r="P69" s="1081"/>
      <c r="Q69" s="1118" t="s">
        <v>55</v>
      </c>
      <c r="R69" s="1119"/>
      <c r="S69" s="1027"/>
      <c r="T69" s="1433"/>
      <c r="V69" s="1120" t="s">
        <v>211</v>
      </c>
      <c r="W69" s="1028"/>
      <c r="X69" s="1029"/>
      <c r="Y69" s="1404"/>
      <c r="Z69" s="1364"/>
      <c r="AA69" s="1121">
        <f>SUM(AA5,AA47,AA59,AA63)</f>
        <v>1162863.5535451148</v>
      </c>
      <c r="AB69" s="1121">
        <f t="shared" ref="AB69:BA69" si="24">SUM(AB5,AB47,AB59,AB63)</f>
        <v>1174381.7123911344</v>
      </c>
      <c r="AC69" s="1121">
        <f t="shared" si="24"/>
        <v>1183886.1819344321</v>
      </c>
      <c r="AD69" s="1121">
        <f t="shared" si="24"/>
        <v>1176663.3435552015</v>
      </c>
      <c r="AE69" s="1121">
        <f t="shared" si="24"/>
        <v>1231678.661593155</v>
      </c>
      <c r="AF69" s="1121">
        <f t="shared" si="24"/>
        <v>1243919.0681113813</v>
      </c>
      <c r="AG69" s="1121">
        <f t="shared" si="24"/>
        <v>1256465.1473704346</v>
      </c>
      <c r="AH69" s="1121">
        <f t="shared" si="24"/>
        <v>1249005.8232648578</v>
      </c>
      <c r="AI69" s="1121">
        <f t="shared" si="24"/>
        <v>1208778.7561069953</v>
      </c>
      <c r="AJ69" s="1121">
        <f t="shared" si="24"/>
        <v>1245404.6238596512</v>
      </c>
      <c r="AK69" s="1121">
        <f t="shared" si="24"/>
        <v>1268193.0858070329</v>
      </c>
      <c r="AL69" s="1121">
        <f t="shared" si="24"/>
        <v>1253158.676664518</v>
      </c>
      <c r="AM69" s="1121">
        <f t="shared" si="24"/>
        <v>1282543.1776637165</v>
      </c>
      <c r="AN69" s="1121">
        <f t="shared" si="24"/>
        <v>1290903.8068442219</v>
      </c>
      <c r="AO69" s="1121">
        <f t="shared" si="24"/>
        <v>1286218.2238030429</v>
      </c>
      <c r="AP69" s="1121">
        <f t="shared" si="24"/>
        <v>1293584.2614526676</v>
      </c>
      <c r="AQ69" s="1121">
        <f t="shared" si="24"/>
        <v>1270442.1258507585</v>
      </c>
      <c r="AR69" s="1121">
        <f t="shared" si="24"/>
        <v>1306018.4933905636</v>
      </c>
      <c r="AS69" s="1121">
        <f t="shared" si="24"/>
        <v>1234904.2634428774</v>
      </c>
      <c r="AT69" s="1121">
        <f t="shared" si="24"/>
        <v>1165879.258790687</v>
      </c>
      <c r="AU69" s="1121">
        <f t="shared" si="24"/>
        <v>1217226.9111844532</v>
      </c>
      <c r="AV69" s="1121">
        <f t="shared" si="24"/>
        <v>1267157.2700494989</v>
      </c>
      <c r="AW69" s="1121">
        <f t="shared" si="24"/>
        <v>1308252.9592239512</v>
      </c>
      <c r="AX69" s="1121">
        <f t="shared" si="24"/>
        <v>1317608.9086754054</v>
      </c>
      <c r="AY69" s="1121">
        <f t="shared" si="24"/>
        <v>1265983.5091145569</v>
      </c>
      <c r="AZ69" s="1121">
        <f t="shared" si="24"/>
        <v>1225389.3002665145</v>
      </c>
      <c r="BA69" s="1122">
        <f t="shared" si="24"/>
        <v>1205334.3611538562</v>
      </c>
      <c r="BB69" s="1121">
        <f>SUM(BB5,BB47,BB59,BB63)</f>
        <v>1189645.3145267912</v>
      </c>
      <c r="BC69" s="1122">
        <f>SUM(BC5,BC47,BC59,BC63)</f>
        <v>1144571.8112697843</v>
      </c>
      <c r="BD69" s="1121">
        <f>SUM(BD5,BD47,BD59,BD63)</f>
        <v>1107476.9202145196</v>
      </c>
      <c r="BE69" s="1121">
        <f>SUM(BE5,BE47,BE59,BE63)</f>
        <v>1042350.9609507511</v>
      </c>
      <c r="BF69" s="1121">
        <f>SUM(BF5,BF47,BF59,BF63)</f>
        <v>1063699.3937659767</v>
      </c>
      <c r="BG69" s="1121">
        <f t="shared" ref="BG69" si="25">SUM(BG5,BG47,BG59,BG63)</f>
        <v>1036681.7070743655</v>
      </c>
      <c r="BH69" s="1121"/>
      <c r="BI69" s="1121"/>
      <c r="BJ69" s="752"/>
    </row>
    <row r="70" spans="2:66">
      <c r="P70" s="317"/>
      <c r="Q70" s="32"/>
      <c r="R70" s="32"/>
      <c r="S70" s="32"/>
      <c r="T70" s="32"/>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17"/>
    </row>
    <row r="71" spans="2:66">
      <c r="P71" s="317"/>
      <c r="Q71" s="32"/>
      <c r="R71" s="32"/>
      <c r="S71" s="32"/>
      <c r="T71" s="32"/>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17"/>
    </row>
    <row r="72" spans="2:66">
      <c r="P72" s="317"/>
      <c r="Q72" s="32"/>
      <c r="R72" s="32"/>
      <c r="S72" s="32"/>
      <c r="T72" s="32"/>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17"/>
    </row>
    <row r="73" spans="2:66" ht="16.2">
      <c r="P73" s="367"/>
      <c r="T73" s="28" t="s">
        <v>640</v>
      </c>
      <c r="Y73" s="28" t="s">
        <v>641</v>
      </c>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row>
    <row r="74" spans="2:66">
      <c r="P74" s="1123"/>
      <c r="T74" s="134"/>
      <c r="Y74" s="134"/>
      <c r="Z74" s="134"/>
      <c r="AA74" s="135">
        <v>1990</v>
      </c>
      <c r="AB74" s="135">
        <f t="shared" ref="AB74:BG74" si="26">AA74+1</f>
        <v>1991</v>
      </c>
      <c r="AC74" s="135">
        <f t="shared" si="26"/>
        <v>1992</v>
      </c>
      <c r="AD74" s="135">
        <f t="shared" si="26"/>
        <v>1993</v>
      </c>
      <c r="AE74" s="135">
        <f t="shared" si="26"/>
        <v>1994</v>
      </c>
      <c r="AF74" s="135">
        <f t="shared" si="26"/>
        <v>1995</v>
      </c>
      <c r="AG74" s="135">
        <f t="shared" si="26"/>
        <v>1996</v>
      </c>
      <c r="AH74" s="135">
        <f t="shared" si="26"/>
        <v>1997</v>
      </c>
      <c r="AI74" s="135">
        <f t="shared" si="26"/>
        <v>1998</v>
      </c>
      <c r="AJ74" s="135">
        <f t="shared" si="26"/>
        <v>1999</v>
      </c>
      <c r="AK74" s="135">
        <f t="shared" si="26"/>
        <v>2000</v>
      </c>
      <c r="AL74" s="135">
        <f t="shared" si="26"/>
        <v>2001</v>
      </c>
      <c r="AM74" s="135">
        <f t="shared" si="26"/>
        <v>2002</v>
      </c>
      <c r="AN74" s="135">
        <f t="shared" si="26"/>
        <v>2003</v>
      </c>
      <c r="AO74" s="135">
        <f t="shared" si="26"/>
        <v>2004</v>
      </c>
      <c r="AP74" s="135">
        <f t="shared" si="26"/>
        <v>2005</v>
      </c>
      <c r="AQ74" s="135">
        <f t="shared" si="26"/>
        <v>2006</v>
      </c>
      <c r="AR74" s="135">
        <f t="shared" si="26"/>
        <v>2007</v>
      </c>
      <c r="AS74" s="135">
        <f t="shared" si="26"/>
        <v>2008</v>
      </c>
      <c r="AT74" s="135">
        <f t="shared" si="26"/>
        <v>2009</v>
      </c>
      <c r="AU74" s="135">
        <f t="shared" si="26"/>
        <v>2010</v>
      </c>
      <c r="AV74" s="135">
        <f t="shared" si="26"/>
        <v>2011</v>
      </c>
      <c r="AW74" s="135">
        <f t="shared" si="26"/>
        <v>2012</v>
      </c>
      <c r="AX74" s="135">
        <f t="shared" si="26"/>
        <v>2013</v>
      </c>
      <c r="AY74" s="135">
        <f t="shared" si="26"/>
        <v>2014</v>
      </c>
      <c r="AZ74" s="135">
        <f t="shared" si="26"/>
        <v>2015</v>
      </c>
      <c r="BA74" s="135">
        <f t="shared" si="26"/>
        <v>2016</v>
      </c>
      <c r="BB74" s="135">
        <f t="shared" si="26"/>
        <v>2017</v>
      </c>
      <c r="BC74" s="135">
        <f t="shared" si="26"/>
        <v>2018</v>
      </c>
      <c r="BD74" s="135">
        <f t="shared" si="26"/>
        <v>2019</v>
      </c>
      <c r="BE74" s="135">
        <f t="shared" si="26"/>
        <v>2020</v>
      </c>
      <c r="BF74" s="135">
        <f t="shared" si="26"/>
        <v>2021</v>
      </c>
      <c r="BG74" s="135">
        <f t="shared" si="26"/>
        <v>2022</v>
      </c>
      <c r="BH74" s="135" t="s">
        <v>18</v>
      </c>
      <c r="BI74" s="135" t="s">
        <v>2</v>
      </c>
      <c r="BJ74" s="325"/>
    </row>
    <row r="75" spans="2:66">
      <c r="P75" s="367"/>
      <c r="T75" s="314" t="s">
        <v>56</v>
      </c>
      <c r="Y75" s="314" t="s">
        <v>412</v>
      </c>
      <c r="Z75" s="314"/>
      <c r="AA75" s="369">
        <f>AA7/10^3</f>
        <v>348.41185052258919</v>
      </c>
      <c r="AB75" s="369">
        <f t="shared" ref="AB75:BA75" si="27">AB7/10^3</f>
        <v>349.7426341746031</v>
      </c>
      <c r="AC75" s="369">
        <f t="shared" si="27"/>
        <v>355.12618670167359</v>
      </c>
      <c r="AD75" s="369">
        <f t="shared" si="27"/>
        <v>338.72498344923025</v>
      </c>
      <c r="AE75" s="369">
        <f t="shared" si="27"/>
        <v>372.71657900419791</v>
      </c>
      <c r="AF75" s="369">
        <f t="shared" si="27"/>
        <v>360.59536705593246</v>
      </c>
      <c r="AG75" s="369">
        <f t="shared" si="27"/>
        <v>362.46916759352985</v>
      </c>
      <c r="AH75" s="369">
        <f t="shared" si="27"/>
        <v>357.64188857477552</v>
      </c>
      <c r="AI75" s="369">
        <f t="shared" si="27"/>
        <v>344.51688389414176</v>
      </c>
      <c r="AJ75" s="369">
        <f t="shared" si="27"/>
        <v>366.22606863020769</v>
      </c>
      <c r="AK75" s="369">
        <f t="shared" si="27"/>
        <v>374.92032268376198</v>
      </c>
      <c r="AL75" s="369">
        <f t="shared" si="27"/>
        <v>365.84179967842249</v>
      </c>
      <c r="AM75" s="369">
        <f t="shared" si="27"/>
        <v>391.42331884916126</v>
      </c>
      <c r="AN75" s="369">
        <f t="shared" si="27"/>
        <v>407.74670173348488</v>
      </c>
      <c r="AO75" s="369">
        <f t="shared" si="27"/>
        <v>403.77991953761148</v>
      </c>
      <c r="AP75" s="369">
        <f t="shared" si="27"/>
        <v>423.92687456845448</v>
      </c>
      <c r="AQ75" s="369">
        <f t="shared" si="27"/>
        <v>414.87063136695997</v>
      </c>
      <c r="AR75" s="369">
        <f t="shared" si="27"/>
        <v>467.18903654439754</v>
      </c>
      <c r="AS75" s="369">
        <f t="shared" si="27"/>
        <v>436.55715796106654</v>
      </c>
      <c r="AT75" s="369">
        <f t="shared" si="27"/>
        <v>397.68220404967053</v>
      </c>
      <c r="AU75" s="369">
        <f t="shared" si="27"/>
        <v>422.04719263306947</v>
      </c>
      <c r="AV75" s="369">
        <f t="shared" si="27"/>
        <v>479.36173983518</v>
      </c>
      <c r="AW75" s="369">
        <f t="shared" si="27"/>
        <v>524.90688763897845</v>
      </c>
      <c r="AX75" s="369">
        <f t="shared" si="27"/>
        <v>526.34278776429107</v>
      </c>
      <c r="AY75" s="369">
        <f t="shared" si="27"/>
        <v>498.45934694465609</v>
      </c>
      <c r="AZ75" s="369">
        <f t="shared" si="27"/>
        <v>473.53365439101304</v>
      </c>
      <c r="BA75" s="369">
        <f t="shared" si="27"/>
        <v>505.75544226606149</v>
      </c>
      <c r="BB75" s="369">
        <f t="shared" ref="BB75:BF75" si="28">BB7/10^3</f>
        <v>492.31926794217776</v>
      </c>
      <c r="BC75" s="369">
        <f t="shared" si="28"/>
        <v>454.99842651445118</v>
      </c>
      <c r="BD75" s="369">
        <f t="shared" si="28"/>
        <v>433.74908023395449</v>
      </c>
      <c r="BE75" s="369">
        <f t="shared" si="28"/>
        <v>422.63743933843477</v>
      </c>
      <c r="BF75" s="369">
        <f t="shared" si="28"/>
        <v>428.528401472003</v>
      </c>
      <c r="BG75" s="369">
        <f>BG7/10^3</f>
        <v>420.1612123866891</v>
      </c>
      <c r="BH75" s="369"/>
      <c r="BI75" s="369"/>
      <c r="BJ75" s="367"/>
    </row>
    <row r="76" spans="2:66">
      <c r="P76" s="367"/>
      <c r="T76" s="314" t="s">
        <v>57</v>
      </c>
      <c r="Y76" s="314" t="s">
        <v>978</v>
      </c>
      <c r="Z76" s="314"/>
      <c r="AA76" s="369">
        <f>AA14/10^3</f>
        <v>378.2106228736983</v>
      </c>
      <c r="AB76" s="369">
        <f t="shared" ref="AB76:BA76" si="29">AB14/10^3</f>
        <v>375.6789443250982</v>
      </c>
      <c r="AC76" s="369">
        <f t="shared" si="29"/>
        <v>370.18773217414036</v>
      </c>
      <c r="AD76" s="369">
        <f t="shared" si="29"/>
        <v>372.0671330010062</v>
      </c>
      <c r="AE76" s="369">
        <f t="shared" si="29"/>
        <v>378.90513913332182</v>
      </c>
      <c r="AF76" s="369">
        <f t="shared" si="29"/>
        <v>386.03485994918594</v>
      </c>
      <c r="AG76" s="369">
        <f t="shared" si="29"/>
        <v>391.16923936445664</v>
      </c>
      <c r="AH76" s="369">
        <f t="shared" si="29"/>
        <v>386.58106399160681</v>
      </c>
      <c r="AI76" s="369">
        <f t="shared" si="29"/>
        <v>362.7294815531244</v>
      </c>
      <c r="AJ76" s="369">
        <f t="shared" si="29"/>
        <v>367.53889369023744</v>
      </c>
      <c r="AK76" s="369">
        <f t="shared" si="29"/>
        <v>377.61413855366294</v>
      </c>
      <c r="AL76" s="369">
        <f t="shared" si="29"/>
        <v>371.7507442924981</v>
      </c>
      <c r="AM76" s="369">
        <f t="shared" si="29"/>
        <v>376.88365375390265</v>
      </c>
      <c r="AN76" s="369">
        <f t="shared" si="29"/>
        <v>376.60593045852943</v>
      </c>
      <c r="AO76" s="369">
        <f t="shared" si="29"/>
        <v>377.33183089076493</v>
      </c>
      <c r="AP76" s="369">
        <f t="shared" si="29"/>
        <v>366.55008039215176</v>
      </c>
      <c r="AQ76" s="369">
        <f t="shared" si="29"/>
        <v>363.2097504389767</v>
      </c>
      <c r="AR76" s="369">
        <f t="shared" si="29"/>
        <v>359.64737462503962</v>
      </c>
      <c r="AS76" s="369">
        <f t="shared" si="29"/>
        <v>328.88774051967897</v>
      </c>
      <c r="AT76" s="369">
        <f t="shared" si="29"/>
        <v>315.10307441485173</v>
      </c>
      <c r="AU76" s="369">
        <f t="shared" si="29"/>
        <v>329.61905547847442</v>
      </c>
      <c r="AV76" s="369">
        <f t="shared" si="29"/>
        <v>327.29463567696132</v>
      </c>
      <c r="AW76" s="369">
        <f t="shared" si="29"/>
        <v>325.37216148076726</v>
      </c>
      <c r="AX76" s="369">
        <f t="shared" si="29"/>
        <v>330.13536197653912</v>
      </c>
      <c r="AY76" s="369">
        <f t="shared" si="29"/>
        <v>320.8230101612358</v>
      </c>
      <c r="AZ76" s="369">
        <f t="shared" si="29"/>
        <v>312.26576096468057</v>
      </c>
      <c r="BA76" s="369">
        <f t="shared" si="29"/>
        <v>298.62956350624142</v>
      </c>
      <c r="BB76" s="369">
        <f t="shared" ref="BB76:BG76" si="30">BB14/10^3</f>
        <v>293.54042930235198</v>
      </c>
      <c r="BC76" s="369">
        <f t="shared" si="30"/>
        <v>287.72807455435844</v>
      </c>
      <c r="BD76" s="369">
        <f t="shared" si="30"/>
        <v>280.1428213348035</v>
      </c>
      <c r="BE76" s="369">
        <f t="shared" si="30"/>
        <v>253.86516692539635</v>
      </c>
      <c r="BF76" s="369">
        <f t="shared" si="30"/>
        <v>268.75009197745845</v>
      </c>
      <c r="BG76" s="369">
        <f t="shared" si="30"/>
        <v>252.56992150651823</v>
      </c>
      <c r="BH76" s="1039"/>
      <c r="BI76" s="1039"/>
      <c r="BJ76" s="1045"/>
      <c r="BK76" s="46"/>
      <c r="BL76" s="46"/>
      <c r="BM76" s="46"/>
      <c r="BN76" s="46"/>
    </row>
    <row r="77" spans="2:66">
      <c r="P77" s="367"/>
      <c r="T77" s="314" t="s">
        <v>58</v>
      </c>
      <c r="Y77" s="314" t="s">
        <v>974</v>
      </c>
      <c r="Z77" s="314"/>
      <c r="AA77" s="369">
        <f t="shared" ref="AA77:AZ77" si="31">AA38/10^3</f>
        <v>201.75075122950022</v>
      </c>
      <c r="AB77" s="369">
        <f t="shared" si="31"/>
        <v>213.51771428380647</v>
      </c>
      <c r="AC77" s="369">
        <f t="shared" si="31"/>
        <v>220.07255047809497</v>
      </c>
      <c r="AD77" s="369">
        <f t="shared" si="31"/>
        <v>223.84734779942889</v>
      </c>
      <c r="AE77" s="369">
        <f t="shared" si="31"/>
        <v>233.06813668133549</v>
      </c>
      <c r="AF77" s="369">
        <f t="shared" si="31"/>
        <v>242.39401897470776</v>
      </c>
      <c r="AG77" s="369">
        <f t="shared" si="31"/>
        <v>249.10497197450201</v>
      </c>
      <c r="AH77" s="369">
        <f t="shared" si="31"/>
        <v>250.79147647310356</v>
      </c>
      <c r="AI77" s="369">
        <f t="shared" si="31"/>
        <v>248.89516616030875</v>
      </c>
      <c r="AJ77" s="369">
        <f t="shared" si="31"/>
        <v>252.99392199342316</v>
      </c>
      <c r="AK77" s="369">
        <f t="shared" si="31"/>
        <v>252.57234663611644</v>
      </c>
      <c r="AL77" s="369">
        <f t="shared" si="31"/>
        <v>256.71357182647694</v>
      </c>
      <c r="AM77" s="369">
        <f t="shared" si="31"/>
        <v>253.07547839250034</v>
      </c>
      <c r="AN77" s="369">
        <f t="shared" si="31"/>
        <v>249.07213560618075</v>
      </c>
      <c r="AO77" s="369">
        <f t="shared" si="31"/>
        <v>243.13466039097506</v>
      </c>
      <c r="AP77" s="369">
        <f t="shared" si="31"/>
        <v>237.61098837208439</v>
      </c>
      <c r="AQ77" s="369">
        <f t="shared" si="31"/>
        <v>234.90081465119985</v>
      </c>
      <c r="AR77" s="369">
        <f t="shared" si="31"/>
        <v>232.12346635207331</v>
      </c>
      <c r="AS77" s="369">
        <f t="shared" si="31"/>
        <v>224.48231637104553</v>
      </c>
      <c r="AT77" s="369">
        <f t="shared" si="31"/>
        <v>221.19548797517453</v>
      </c>
      <c r="AU77" s="369">
        <f t="shared" si="31"/>
        <v>221.62963127802303</v>
      </c>
      <c r="AV77" s="369">
        <f t="shared" si="31"/>
        <v>216.84275329127169</v>
      </c>
      <c r="AW77" s="369">
        <f t="shared" si="31"/>
        <v>217.73668489174946</v>
      </c>
      <c r="AX77" s="369">
        <f t="shared" si="31"/>
        <v>214.84791333662378</v>
      </c>
      <c r="AY77" s="369">
        <f t="shared" si="31"/>
        <v>209.89713073271031</v>
      </c>
      <c r="AZ77" s="369">
        <f t="shared" si="31"/>
        <v>208.63712677399468</v>
      </c>
      <c r="BA77" s="369">
        <f t="shared" ref="BA77:BF77" si="32">BA38/10^3</f>
        <v>206.84874279200304</v>
      </c>
      <c r="BB77" s="369">
        <f t="shared" si="32"/>
        <v>205.04097771791268</v>
      </c>
      <c r="BC77" s="369">
        <f t="shared" si="32"/>
        <v>202.77971301699401</v>
      </c>
      <c r="BD77" s="369">
        <f t="shared" si="32"/>
        <v>198.7904084613194</v>
      </c>
      <c r="BE77" s="369">
        <f t="shared" si="32"/>
        <v>176.35853327056981</v>
      </c>
      <c r="BF77" s="369">
        <f t="shared" si="32"/>
        <v>177.69582861271306</v>
      </c>
      <c r="BG77" s="369">
        <f t="shared" ref="BG77" si="33">BG38/10^3</f>
        <v>184.86787650458217</v>
      </c>
      <c r="BH77" s="1039"/>
      <c r="BI77" s="1039"/>
      <c r="BJ77" s="1045"/>
    </row>
    <row r="78" spans="2:66">
      <c r="P78" s="367"/>
      <c r="T78" s="314" t="s">
        <v>59</v>
      </c>
      <c r="Y78" s="1046" t="s">
        <v>979</v>
      </c>
      <c r="Z78" s="1046"/>
      <c r="AA78" s="1038">
        <f t="shared" ref="AA78:BB78" si="34">(AA29)/10^3</f>
        <v>81.021562303552216</v>
      </c>
      <c r="AB78" s="1038">
        <f t="shared" si="34"/>
        <v>79.570688309552011</v>
      </c>
      <c r="AC78" s="1038">
        <f t="shared" si="34"/>
        <v>78.217640727621486</v>
      </c>
      <c r="AD78" s="1038">
        <f t="shared" si="34"/>
        <v>80.718973413412087</v>
      </c>
      <c r="AE78" s="1038">
        <f t="shared" si="34"/>
        <v>82.380703237059763</v>
      </c>
      <c r="AF78" s="1038">
        <f t="shared" si="34"/>
        <v>85.63975491811145</v>
      </c>
      <c r="AG78" s="1038">
        <f t="shared" si="34"/>
        <v>80.925933480305517</v>
      </c>
      <c r="AH78" s="1038">
        <f t="shared" si="34"/>
        <v>85.352162466595402</v>
      </c>
      <c r="AI78" s="1038">
        <f t="shared" si="34"/>
        <v>90.241013313465871</v>
      </c>
      <c r="AJ78" s="1038">
        <f t="shared" si="34"/>
        <v>94.131013872844079</v>
      </c>
      <c r="AK78" s="1038">
        <f t="shared" si="34"/>
        <v>92.967192954715387</v>
      </c>
      <c r="AL78" s="1038">
        <f t="shared" si="34"/>
        <v>94.500930743491011</v>
      </c>
      <c r="AM78" s="1038">
        <f t="shared" si="34"/>
        <v>96.273495253799823</v>
      </c>
      <c r="AN78" s="1038">
        <f t="shared" si="34"/>
        <v>95.958619933713592</v>
      </c>
      <c r="AO78" s="369">
        <f t="shared" si="34"/>
        <v>101.18962706223169</v>
      </c>
      <c r="AP78" s="369">
        <f t="shared" si="34"/>
        <v>102.03772325188325</v>
      </c>
      <c r="AQ78" s="369">
        <f t="shared" si="34"/>
        <v>99.571352592048029</v>
      </c>
      <c r="AR78" s="1038">
        <f t="shared" si="34"/>
        <v>90.102064718102298</v>
      </c>
      <c r="AS78" s="1038">
        <f t="shared" si="34"/>
        <v>95.286914299038926</v>
      </c>
      <c r="AT78" s="1038">
        <f t="shared" si="34"/>
        <v>91.940405561598567</v>
      </c>
      <c r="AU78" s="369">
        <f t="shared" si="34"/>
        <v>99.431590703712843</v>
      </c>
      <c r="AV78" s="369">
        <f t="shared" si="34"/>
        <v>101.9646293169464</v>
      </c>
      <c r="AW78" s="1038">
        <f t="shared" si="34"/>
        <v>96.620427385814267</v>
      </c>
      <c r="AX78" s="369">
        <f t="shared" si="34"/>
        <v>103.72756933450061</v>
      </c>
      <c r="AY78" s="1038">
        <f t="shared" si="34"/>
        <v>97.987214600469159</v>
      </c>
      <c r="AZ78" s="1038">
        <f t="shared" si="34"/>
        <v>95.976452434638745</v>
      </c>
      <c r="BA78" s="1038">
        <f t="shared" si="34"/>
        <v>59.111898750019023</v>
      </c>
      <c r="BB78" s="1038">
        <f t="shared" si="34"/>
        <v>59.259914190247535</v>
      </c>
      <c r="BC78" s="1038">
        <f>(BC29)/10^3</f>
        <v>66.742990477547139</v>
      </c>
      <c r="BD78" s="1038">
        <f>(BD29)/10^3</f>
        <v>62.47577751331594</v>
      </c>
      <c r="BE78" s="1038">
        <f>(BE29)/10^3</f>
        <v>59.218259429534037</v>
      </c>
      <c r="BF78" s="1038">
        <f>(BF29)/10^3</f>
        <v>60.551477045227728</v>
      </c>
      <c r="BG78" s="1038">
        <f>(BG29)/10^3</f>
        <v>56.808476200818646</v>
      </c>
      <c r="BH78" s="1039"/>
      <c r="BI78" s="1039"/>
      <c r="BJ78" s="1045"/>
    </row>
    <row r="79" spans="2:66">
      <c r="P79" s="367"/>
      <c r="T79" s="314" t="s">
        <v>60</v>
      </c>
      <c r="Y79" s="314" t="s">
        <v>206</v>
      </c>
      <c r="Z79" s="314"/>
      <c r="AA79" s="1038">
        <f t="shared" ref="AA79:AZ79" si="35">AA45/10^3</f>
        <v>58.167167508504079</v>
      </c>
      <c r="AB79" s="1038">
        <f t="shared" si="35"/>
        <v>59.301332402088718</v>
      </c>
      <c r="AC79" s="1038">
        <f t="shared" si="35"/>
        <v>62.218053306693371</v>
      </c>
      <c r="AD79" s="1038">
        <f t="shared" si="35"/>
        <v>65.643249734996388</v>
      </c>
      <c r="AE79" s="1038">
        <f t="shared" si="35"/>
        <v>63.833413322368237</v>
      </c>
      <c r="AF79" s="1038">
        <f t="shared" si="35"/>
        <v>67.477227735701618</v>
      </c>
      <c r="AG79" s="1038">
        <f t="shared" si="35"/>
        <v>69.880366957828869</v>
      </c>
      <c r="AH79" s="1038">
        <f t="shared" si="35"/>
        <v>66.730205120783324</v>
      </c>
      <c r="AI79" s="1038">
        <f t="shared" si="35"/>
        <v>66.775264262267569</v>
      </c>
      <c r="AJ79" s="1038">
        <f t="shared" si="35"/>
        <v>68.588834743351953</v>
      </c>
      <c r="AK79" s="1038">
        <f t="shared" si="35"/>
        <v>72.226242006261273</v>
      </c>
      <c r="AL79" s="1038">
        <f t="shared" si="35"/>
        <v>68.553135738847644</v>
      </c>
      <c r="AM79" s="1038">
        <f t="shared" si="35"/>
        <v>71.334893190037036</v>
      </c>
      <c r="AN79" s="1038">
        <f t="shared" si="35"/>
        <v>67.914862135508372</v>
      </c>
      <c r="AO79" s="1038">
        <f t="shared" si="35"/>
        <v>68.006409833997864</v>
      </c>
      <c r="AP79" s="1038">
        <f t="shared" si="35"/>
        <v>70.395478550084491</v>
      </c>
      <c r="AQ79" s="1038">
        <f t="shared" si="35"/>
        <v>66.123070259378125</v>
      </c>
      <c r="AR79" s="1038">
        <f t="shared" si="35"/>
        <v>65.403902026637894</v>
      </c>
      <c r="AS79" s="1038">
        <f t="shared" si="35"/>
        <v>61.704132512039877</v>
      </c>
      <c r="AT79" s="1038">
        <f t="shared" si="35"/>
        <v>61.350897200800667</v>
      </c>
      <c r="AU79" s="1038">
        <f t="shared" si="35"/>
        <v>64.216941912273157</v>
      </c>
      <c r="AV79" s="1038">
        <f t="shared" si="35"/>
        <v>62.540928568696131</v>
      </c>
      <c r="AW79" s="1038">
        <f t="shared" si="35"/>
        <v>62.626438217539068</v>
      </c>
      <c r="AX79" s="1038">
        <f t="shared" si="35"/>
        <v>60.319274470584219</v>
      </c>
      <c r="AY79" s="1038">
        <f t="shared" si="35"/>
        <v>58.013755532842836</v>
      </c>
      <c r="AZ79" s="1038">
        <f t="shared" si="35"/>
        <v>55.391509026581133</v>
      </c>
      <c r="BA79" s="1038">
        <f t="shared" ref="BA79:BF79" si="36">BA45/10^3</f>
        <v>55.711740759276736</v>
      </c>
      <c r="BB79" s="1038">
        <f t="shared" si="36"/>
        <v>59.259947954539712</v>
      </c>
      <c r="BC79" s="1038">
        <f t="shared" si="36"/>
        <v>52.156305071909721</v>
      </c>
      <c r="BD79" s="1038">
        <f t="shared" si="36"/>
        <v>53.360723810031516</v>
      </c>
      <c r="BE79" s="1038">
        <f t="shared" si="36"/>
        <v>55.807026627280059</v>
      </c>
      <c r="BF79" s="1038">
        <f t="shared" si="36"/>
        <v>51.57352511972352</v>
      </c>
      <c r="BG79" s="1038">
        <f t="shared" ref="BG79" si="37">BG45/10^3</f>
        <v>49.645628368785154</v>
      </c>
      <c r="BH79" s="369"/>
      <c r="BI79" s="369"/>
      <c r="BJ79" s="1045"/>
    </row>
    <row r="80" spans="2:66">
      <c r="P80" s="367"/>
      <c r="T80" s="314" t="s">
        <v>751</v>
      </c>
      <c r="Y80" s="314" t="s">
        <v>400</v>
      </c>
      <c r="Z80" s="314"/>
      <c r="AA80" s="1038">
        <f t="shared" ref="AA80:AZ80" si="38">AA47/10^3</f>
        <v>65.196323143276459</v>
      </c>
      <c r="AB80" s="1038">
        <f t="shared" si="38"/>
        <v>66.504092305815263</v>
      </c>
      <c r="AC80" s="1038">
        <f t="shared" si="38"/>
        <v>66.491195503071211</v>
      </c>
      <c r="AD80" s="1038">
        <f t="shared" si="38"/>
        <v>65.206604272042711</v>
      </c>
      <c r="AE80" s="1038">
        <f t="shared" si="38"/>
        <v>66.914673664794918</v>
      </c>
      <c r="AF80" s="1038">
        <f t="shared" si="38"/>
        <v>67.217368352101829</v>
      </c>
      <c r="AG80" s="1038">
        <f t="shared" si="38"/>
        <v>67.812530773379407</v>
      </c>
      <c r="AH80" s="1038">
        <f t="shared" si="38"/>
        <v>65.340795303443798</v>
      </c>
      <c r="AI80" s="1038">
        <f t="shared" si="38"/>
        <v>59.281526422960596</v>
      </c>
      <c r="AJ80" s="1038">
        <f t="shared" si="38"/>
        <v>59.655920434108538</v>
      </c>
      <c r="AK80" s="1038">
        <f t="shared" si="38"/>
        <v>60.154895210494253</v>
      </c>
      <c r="AL80" s="1038">
        <f t="shared" si="38"/>
        <v>58.863110648753761</v>
      </c>
      <c r="AM80" s="1038">
        <f t="shared" si="38"/>
        <v>56.52287381523368</v>
      </c>
      <c r="AN80" s="1038">
        <f t="shared" si="38"/>
        <v>55.902237976626047</v>
      </c>
      <c r="AO80" s="1038">
        <f t="shared" si="38"/>
        <v>55.904276289894995</v>
      </c>
      <c r="AP80" s="1038">
        <f t="shared" si="38"/>
        <v>56.970740081467312</v>
      </c>
      <c r="AQ80" s="1038">
        <f t="shared" si="38"/>
        <v>57.283155380522224</v>
      </c>
      <c r="AR80" s="1038">
        <f t="shared" si="38"/>
        <v>56.466742968828399</v>
      </c>
      <c r="AS80" s="1038">
        <f t="shared" si="38"/>
        <v>52.108854452946929</v>
      </c>
      <c r="AT80" s="1038">
        <f t="shared" si="38"/>
        <v>46.65160873946062</v>
      </c>
      <c r="AU80" s="1038">
        <f t="shared" si="38"/>
        <v>47.672879069099629</v>
      </c>
      <c r="AV80" s="1038">
        <f t="shared" si="38"/>
        <v>47.39415078440679</v>
      </c>
      <c r="AW80" s="1038">
        <f t="shared" si="38"/>
        <v>47.523510632684733</v>
      </c>
      <c r="AX80" s="1038">
        <f t="shared" si="38"/>
        <v>49.26685577742645</v>
      </c>
      <c r="AY80" s="1038">
        <f t="shared" si="38"/>
        <v>48.677280068889303</v>
      </c>
      <c r="AZ80" s="1038">
        <f t="shared" si="38"/>
        <v>47.1978214187166</v>
      </c>
      <c r="BA80" s="1038">
        <f t="shared" ref="BA80:BF80" si="39">BA47/10^3</f>
        <v>46.789742690285486</v>
      </c>
      <c r="BB80" s="1038">
        <f t="shared" si="39"/>
        <v>47.532840888815421</v>
      </c>
      <c r="BC80" s="1038">
        <f t="shared" si="39"/>
        <v>46.823517707337771</v>
      </c>
      <c r="BD80" s="1038">
        <f t="shared" si="39"/>
        <v>45.187573366860597</v>
      </c>
      <c r="BE80" s="1038">
        <f t="shared" si="39"/>
        <v>42.256012007664935</v>
      </c>
      <c r="BF80" s="1038">
        <f t="shared" si="39"/>
        <v>43.710553350630882</v>
      </c>
      <c r="BG80" s="1038">
        <f t="shared" ref="BG80" si="40">BG47/10^3</f>
        <v>40.884419613312502</v>
      </c>
      <c r="BH80" s="1039"/>
      <c r="BI80" s="1039"/>
      <c r="BJ80" s="1045"/>
    </row>
    <row r="81" spans="1:62">
      <c r="P81" s="367"/>
      <c r="T81" s="314" t="s">
        <v>61</v>
      </c>
      <c r="Y81" s="314" t="s">
        <v>207</v>
      </c>
      <c r="Z81" s="314"/>
      <c r="AA81" s="1038">
        <f>AA59/10^3</f>
        <v>23.733741615913473</v>
      </c>
      <c r="AB81" s="1038">
        <f t="shared" ref="AB81:AZ81" si="41">AB59/10^3</f>
        <v>23.905539656478865</v>
      </c>
      <c r="AC81" s="1038">
        <f t="shared" si="41"/>
        <v>25.733613026581146</v>
      </c>
      <c r="AD81" s="1038">
        <f t="shared" si="41"/>
        <v>24.825049493178803</v>
      </c>
      <c r="AE81" s="1038">
        <f t="shared" si="41"/>
        <v>28.443121329943569</v>
      </c>
      <c r="AF81" s="1038">
        <f t="shared" si="41"/>
        <v>28.971630345248823</v>
      </c>
      <c r="AG81" s="1038">
        <f t="shared" si="41"/>
        <v>29.416827947269649</v>
      </c>
      <c r="AH81" s="1038">
        <f t="shared" si="41"/>
        <v>31.025759163488694</v>
      </c>
      <c r="AI81" s="1038">
        <f t="shared" si="41"/>
        <v>31.204748352109814</v>
      </c>
      <c r="AJ81" s="1038">
        <f t="shared" si="41"/>
        <v>31.100931039106683</v>
      </c>
      <c r="AK81" s="1038">
        <f t="shared" si="41"/>
        <v>32.506223118818262</v>
      </c>
      <c r="AL81" s="1038">
        <f t="shared" si="41"/>
        <v>32.186238828240839</v>
      </c>
      <c r="AM81" s="1038">
        <f t="shared" si="41"/>
        <v>32.541803138708467</v>
      </c>
      <c r="AN81" s="1038">
        <f t="shared" si="41"/>
        <v>33.417553878821465</v>
      </c>
      <c r="AO81" s="1038">
        <f t="shared" si="41"/>
        <v>32.741084880483868</v>
      </c>
      <c r="AP81" s="1038">
        <f t="shared" si="41"/>
        <v>32.056748771891094</v>
      </c>
      <c r="AQ81" s="1038">
        <f t="shared" si="41"/>
        <v>30.528047561484186</v>
      </c>
      <c r="AR81" s="1038">
        <f t="shared" si="41"/>
        <v>31.121666419777704</v>
      </c>
      <c r="AS81" s="1038">
        <f t="shared" si="41"/>
        <v>32.329868513721316</v>
      </c>
      <c r="AT81" s="1038">
        <f t="shared" si="41"/>
        <v>28.718830889572491</v>
      </c>
      <c r="AU81" s="1038">
        <f t="shared" si="41"/>
        <v>29.460247632983265</v>
      </c>
      <c r="AV81" s="1038">
        <f t="shared" si="41"/>
        <v>28.702444205657347</v>
      </c>
      <c r="AW81" s="1038">
        <f t="shared" si="41"/>
        <v>30.37943311657526</v>
      </c>
      <c r="AX81" s="1038">
        <f t="shared" si="41"/>
        <v>29.908124203550564</v>
      </c>
      <c r="AY81" s="1038">
        <f t="shared" si="41"/>
        <v>29.162026759519357</v>
      </c>
      <c r="AZ81" s="1038">
        <f t="shared" si="41"/>
        <v>29.602463455817073</v>
      </c>
      <c r="BA81" s="1038">
        <f t="shared" ref="BA81:BF81" si="42">BA59/10^3</f>
        <v>29.779024267968332</v>
      </c>
      <c r="BB81" s="1038">
        <f t="shared" si="42"/>
        <v>30.11438054778117</v>
      </c>
      <c r="BC81" s="1038">
        <f t="shared" si="42"/>
        <v>30.804114011451805</v>
      </c>
      <c r="BD81" s="1038">
        <f t="shared" si="42"/>
        <v>31.330770465125909</v>
      </c>
      <c r="BE81" s="1038">
        <f t="shared" si="42"/>
        <v>29.824745381337337</v>
      </c>
      <c r="BF81" s="1038">
        <f t="shared" si="42"/>
        <v>30.625789087894638</v>
      </c>
      <c r="BG81" s="1038">
        <f t="shared" ref="BG81" si="43">BG59/10^3</f>
        <v>29.59457721018444</v>
      </c>
      <c r="BH81" s="1039"/>
      <c r="BI81" s="1039"/>
      <c r="BJ81" s="1045"/>
    </row>
    <row r="82" spans="1:62" s="317" customFormat="1" ht="16.8" thickBot="1">
      <c r="P82" s="367"/>
      <c r="Q82" s="32"/>
      <c r="R82" s="32"/>
      <c r="S82" s="32"/>
      <c r="T82" s="1124" t="s">
        <v>752</v>
      </c>
      <c r="V82" s="28"/>
      <c r="W82" s="28"/>
      <c r="X82" s="28"/>
      <c r="Y82" s="398" t="s">
        <v>797</v>
      </c>
      <c r="Z82" s="398"/>
      <c r="AA82" s="1125">
        <f>AA63/10^3</f>
        <v>6.3715343480808597</v>
      </c>
      <c r="AB82" s="1125">
        <f t="shared" ref="AB82:AZ82" si="44">AB63/10^3</f>
        <v>6.1607669336914821</v>
      </c>
      <c r="AC82" s="1125">
        <f t="shared" si="44"/>
        <v>5.8392100165558034</v>
      </c>
      <c r="AD82" s="1125">
        <f t="shared" si="44"/>
        <v>5.6300023919065199</v>
      </c>
      <c r="AE82" s="1125">
        <f t="shared" si="44"/>
        <v>5.4168952201332141</v>
      </c>
      <c r="AF82" s="1125">
        <f t="shared" si="44"/>
        <v>5.5888407803910392</v>
      </c>
      <c r="AG82" s="1125">
        <f t="shared" si="44"/>
        <v>5.6861092791626797</v>
      </c>
      <c r="AH82" s="1125">
        <f t="shared" si="44"/>
        <v>5.5424721710607692</v>
      </c>
      <c r="AI82" s="1125">
        <f t="shared" si="44"/>
        <v>5.1346721486163043</v>
      </c>
      <c r="AJ82" s="1125">
        <f t="shared" si="44"/>
        <v>5.1690394563718076</v>
      </c>
      <c r="AK82" s="1125">
        <f t="shared" si="44"/>
        <v>5.2317246432020079</v>
      </c>
      <c r="AL82" s="1125">
        <f t="shared" si="44"/>
        <v>4.7491449077872332</v>
      </c>
      <c r="AM82" s="1125">
        <f t="shared" si="44"/>
        <v>4.4876612703732537</v>
      </c>
      <c r="AN82" s="1125">
        <f t="shared" si="44"/>
        <v>4.2857651213576036</v>
      </c>
      <c r="AO82" s="1125">
        <f t="shared" si="44"/>
        <v>4.1304149170828897</v>
      </c>
      <c r="AP82" s="1125">
        <f t="shared" si="44"/>
        <v>4.0356274646511956</v>
      </c>
      <c r="AQ82" s="1125">
        <f t="shared" si="44"/>
        <v>3.9553036001896817</v>
      </c>
      <c r="AR82" s="1125">
        <f t="shared" si="44"/>
        <v>3.9642397357065997</v>
      </c>
      <c r="AS82" s="1125">
        <f t="shared" si="44"/>
        <v>3.5472788133393007</v>
      </c>
      <c r="AT82" s="1125">
        <f t="shared" si="44"/>
        <v>3.2367499595579985</v>
      </c>
      <c r="AU82" s="1125">
        <f t="shared" si="44"/>
        <v>3.1493724768172022</v>
      </c>
      <c r="AV82" s="1125">
        <f t="shared" si="44"/>
        <v>3.0559883703791249</v>
      </c>
      <c r="AW82" s="1125">
        <f t="shared" si="44"/>
        <v>3.0874158598428805</v>
      </c>
      <c r="AX82" s="1125">
        <f t="shared" si="44"/>
        <v>3.0610218118896819</v>
      </c>
      <c r="AY82" s="1125">
        <f t="shared" si="44"/>
        <v>2.9637443142342623</v>
      </c>
      <c r="AZ82" s="1125">
        <f t="shared" si="44"/>
        <v>2.7845118010728029</v>
      </c>
      <c r="BA82" s="1125">
        <f t="shared" ref="BA82:BE82" si="45">BA63/10^3</f>
        <v>2.708206122000659</v>
      </c>
      <c r="BB82" s="1125">
        <f t="shared" si="45"/>
        <v>2.5775559829647499</v>
      </c>
      <c r="BC82" s="1125">
        <f t="shared" si="45"/>
        <v>2.5386699157343373</v>
      </c>
      <c r="BD82" s="1125">
        <f t="shared" si="45"/>
        <v>2.4397650291082953</v>
      </c>
      <c r="BE82" s="1125">
        <f t="shared" si="45"/>
        <v>2.3837779705338025</v>
      </c>
      <c r="BF82" s="1125">
        <f>BF63/10^3</f>
        <v>2.2637271003252888</v>
      </c>
      <c r="BG82" s="1125">
        <f>BG63/10^3</f>
        <v>2.1495952834753629</v>
      </c>
      <c r="BH82" s="1125"/>
      <c r="BI82" s="1125"/>
      <c r="BJ82" s="378"/>
    </row>
    <row r="83" spans="1:62" s="344" customFormat="1" ht="14.4" thickTop="1">
      <c r="A83" s="317"/>
      <c r="P83" s="367"/>
      <c r="Q83" s="28"/>
      <c r="R83" s="28"/>
      <c r="S83" s="28"/>
      <c r="T83" s="313" t="s">
        <v>23</v>
      </c>
      <c r="V83" s="28"/>
      <c r="W83" s="28"/>
      <c r="X83" s="28"/>
      <c r="Y83" s="313" t="s">
        <v>0</v>
      </c>
      <c r="Z83" s="313"/>
      <c r="AA83" s="1051">
        <f t="shared" ref="AA83:AX83" si="46">SUM(AA75:AA82)</f>
        <v>1162.8635535451147</v>
      </c>
      <c r="AB83" s="1051">
        <f t="shared" si="46"/>
        <v>1174.3817123911342</v>
      </c>
      <c r="AC83" s="1051">
        <f t="shared" si="46"/>
        <v>1183.886181934432</v>
      </c>
      <c r="AD83" s="1051">
        <f t="shared" si="46"/>
        <v>1176.6633435552019</v>
      </c>
      <c r="AE83" s="1051">
        <f t="shared" si="46"/>
        <v>1231.6786615931551</v>
      </c>
      <c r="AF83" s="1051">
        <f t="shared" si="46"/>
        <v>1243.9190681113812</v>
      </c>
      <c r="AG83" s="1051">
        <f t="shared" si="46"/>
        <v>1256.4651473704348</v>
      </c>
      <c r="AH83" s="1051">
        <f t="shared" si="46"/>
        <v>1249.0058232648578</v>
      </c>
      <c r="AI83" s="1051">
        <f t="shared" si="46"/>
        <v>1208.7787561069952</v>
      </c>
      <c r="AJ83" s="1051">
        <f t="shared" si="46"/>
        <v>1245.4046238596513</v>
      </c>
      <c r="AK83" s="1051">
        <f t="shared" si="46"/>
        <v>1268.1930858070325</v>
      </c>
      <c r="AL83" s="1051">
        <f t="shared" si="46"/>
        <v>1253.158676664518</v>
      </c>
      <c r="AM83" s="1051">
        <f t="shared" si="46"/>
        <v>1282.5431776637167</v>
      </c>
      <c r="AN83" s="1051">
        <f t="shared" si="46"/>
        <v>1290.9038068442223</v>
      </c>
      <c r="AO83" s="1051">
        <f t="shared" si="46"/>
        <v>1286.2182238030427</v>
      </c>
      <c r="AP83" s="1051">
        <f t="shared" si="46"/>
        <v>1293.5842614526682</v>
      </c>
      <c r="AQ83" s="1051">
        <f t="shared" si="46"/>
        <v>1270.4421258507589</v>
      </c>
      <c r="AR83" s="1051">
        <f t="shared" si="46"/>
        <v>1306.0184933905634</v>
      </c>
      <c r="AS83" s="1051">
        <f t="shared" si="46"/>
        <v>1234.9042634428772</v>
      </c>
      <c r="AT83" s="1051">
        <f t="shared" si="46"/>
        <v>1165.8792587906871</v>
      </c>
      <c r="AU83" s="1051">
        <f t="shared" si="46"/>
        <v>1217.226911184453</v>
      </c>
      <c r="AV83" s="1051">
        <f t="shared" si="46"/>
        <v>1267.1572700494989</v>
      </c>
      <c r="AW83" s="1051">
        <f t="shared" si="46"/>
        <v>1308.2529592239514</v>
      </c>
      <c r="AX83" s="1051">
        <f t="shared" si="46"/>
        <v>1317.6089086754055</v>
      </c>
      <c r="AY83" s="1051">
        <f t="shared" ref="AY83:BE83" si="47">SUM(AY75:AY82)</f>
        <v>1265.9835091145571</v>
      </c>
      <c r="AZ83" s="1051">
        <f t="shared" si="47"/>
        <v>1225.3893002665145</v>
      </c>
      <c r="BA83" s="1051">
        <f t="shared" si="47"/>
        <v>1205.3343611538562</v>
      </c>
      <c r="BB83" s="1051">
        <f t="shared" si="47"/>
        <v>1189.645314526791</v>
      </c>
      <c r="BC83" s="1051">
        <f t="shared" si="47"/>
        <v>1144.5718112697841</v>
      </c>
      <c r="BD83" s="1051">
        <f t="shared" si="47"/>
        <v>1107.4769202145194</v>
      </c>
      <c r="BE83" s="1051">
        <f t="shared" si="47"/>
        <v>1042.3509609507512</v>
      </c>
      <c r="BF83" s="1051">
        <f t="shared" ref="BF83:BG83" si="48">SUM(BF75:BF82)</f>
        <v>1063.6993937659765</v>
      </c>
      <c r="BG83" s="1051">
        <f t="shared" si="48"/>
        <v>1036.6817070743655</v>
      </c>
      <c r="BH83" s="1063"/>
      <c r="BI83" s="1063"/>
      <c r="BJ83" s="1045"/>
    </row>
    <row r="84" spans="1:62" s="344" customFormat="1">
      <c r="A84" s="317"/>
      <c r="P84" s="1126"/>
      <c r="Q84" s="28"/>
      <c r="R84" s="28"/>
      <c r="S84" s="28"/>
      <c r="T84" s="28"/>
      <c r="V84" s="28"/>
      <c r="W84" s="28"/>
      <c r="X84" s="28"/>
      <c r="Y84" s="28"/>
      <c r="Z84" s="28"/>
      <c r="AA84" s="149"/>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32"/>
    </row>
    <row r="85" spans="1:62" s="141" customFormat="1">
      <c r="A85" s="32"/>
      <c r="B85" s="28"/>
      <c r="C85" s="28"/>
      <c r="D85" s="28"/>
      <c r="E85" s="28"/>
      <c r="F85" s="28"/>
      <c r="G85" s="28"/>
      <c r="H85" s="28"/>
      <c r="I85" s="28"/>
      <c r="J85" s="28"/>
      <c r="K85" s="28"/>
      <c r="L85" s="28"/>
      <c r="M85" s="28"/>
      <c r="N85" s="28"/>
      <c r="O85" s="28"/>
      <c r="P85" s="32"/>
      <c r="Q85" s="28"/>
      <c r="R85" s="28"/>
      <c r="S85" s="28"/>
      <c r="T85" s="323" t="s">
        <v>35</v>
      </c>
      <c r="U85" s="28"/>
      <c r="V85" s="28"/>
      <c r="W85" s="28"/>
      <c r="X85" s="28"/>
      <c r="Y85" s="28" t="s">
        <v>649</v>
      </c>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32"/>
    </row>
    <row r="86" spans="1:62">
      <c r="P86" s="1123"/>
      <c r="T86" s="134"/>
      <c r="Y86" s="134"/>
      <c r="Z86" s="294"/>
      <c r="AA86" s="135">
        <v>1990</v>
      </c>
      <c r="AB86" s="135">
        <f t="shared" ref="AB86:BG86" si="49">AA86+1</f>
        <v>1991</v>
      </c>
      <c r="AC86" s="135">
        <f t="shared" si="49"/>
        <v>1992</v>
      </c>
      <c r="AD86" s="135">
        <f t="shared" si="49"/>
        <v>1993</v>
      </c>
      <c r="AE86" s="135">
        <f t="shared" si="49"/>
        <v>1994</v>
      </c>
      <c r="AF86" s="135">
        <f t="shared" si="49"/>
        <v>1995</v>
      </c>
      <c r="AG86" s="135">
        <f t="shared" si="49"/>
        <v>1996</v>
      </c>
      <c r="AH86" s="135">
        <f t="shared" si="49"/>
        <v>1997</v>
      </c>
      <c r="AI86" s="135">
        <f t="shared" si="49"/>
        <v>1998</v>
      </c>
      <c r="AJ86" s="135">
        <f t="shared" si="49"/>
        <v>1999</v>
      </c>
      <c r="AK86" s="135">
        <f t="shared" si="49"/>
        <v>2000</v>
      </c>
      <c r="AL86" s="135">
        <f t="shared" si="49"/>
        <v>2001</v>
      </c>
      <c r="AM86" s="135">
        <f t="shared" si="49"/>
        <v>2002</v>
      </c>
      <c r="AN86" s="135">
        <f t="shared" si="49"/>
        <v>2003</v>
      </c>
      <c r="AO86" s="135">
        <f t="shared" si="49"/>
        <v>2004</v>
      </c>
      <c r="AP86" s="135">
        <f t="shared" si="49"/>
        <v>2005</v>
      </c>
      <c r="AQ86" s="135">
        <f t="shared" si="49"/>
        <v>2006</v>
      </c>
      <c r="AR86" s="135">
        <f t="shared" si="49"/>
        <v>2007</v>
      </c>
      <c r="AS86" s="135">
        <f t="shared" si="49"/>
        <v>2008</v>
      </c>
      <c r="AT86" s="135">
        <f t="shared" si="49"/>
        <v>2009</v>
      </c>
      <c r="AU86" s="135">
        <f t="shared" si="49"/>
        <v>2010</v>
      </c>
      <c r="AV86" s="135">
        <f t="shared" si="49"/>
        <v>2011</v>
      </c>
      <c r="AW86" s="135">
        <f t="shared" si="49"/>
        <v>2012</v>
      </c>
      <c r="AX86" s="135">
        <f t="shared" si="49"/>
        <v>2013</v>
      </c>
      <c r="AY86" s="135">
        <f t="shared" si="49"/>
        <v>2014</v>
      </c>
      <c r="AZ86" s="135">
        <f t="shared" si="49"/>
        <v>2015</v>
      </c>
      <c r="BA86" s="135">
        <f t="shared" si="49"/>
        <v>2016</v>
      </c>
      <c r="BB86" s="135">
        <f t="shared" si="49"/>
        <v>2017</v>
      </c>
      <c r="BC86" s="135">
        <f t="shared" si="49"/>
        <v>2018</v>
      </c>
      <c r="BD86" s="135">
        <f t="shared" si="49"/>
        <v>2019</v>
      </c>
      <c r="BE86" s="135">
        <f t="shared" si="49"/>
        <v>2020</v>
      </c>
      <c r="BF86" s="135">
        <f t="shared" si="49"/>
        <v>2021</v>
      </c>
      <c r="BG86" s="135">
        <f t="shared" si="49"/>
        <v>2022</v>
      </c>
      <c r="BH86" s="135" t="s">
        <v>18</v>
      </c>
      <c r="BI86" s="135" t="s">
        <v>2</v>
      </c>
      <c r="BJ86" s="325"/>
    </row>
    <row r="87" spans="1:62">
      <c r="P87" s="1127"/>
      <c r="T87" s="314" t="s">
        <v>56</v>
      </c>
      <c r="Y87" s="314" t="s">
        <v>412</v>
      </c>
      <c r="Z87" s="1058"/>
      <c r="AA87" s="150"/>
      <c r="AB87" s="335">
        <f t="shared" ref="AB87:BF87" si="50">AB75/AA75-1</f>
        <v>3.8195705743586661E-3</v>
      </c>
      <c r="AC87" s="335">
        <f t="shared" si="50"/>
        <v>1.5392897522418902E-2</v>
      </c>
      <c r="AD87" s="335">
        <f t="shared" si="50"/>
        <v>-4.618415612989224E-2</v>
      </c>
      <c r="AE87" s="335">
        <f t="shared" si="50"/>
        <v>0.10035160444568292</v>
      </c>
      <c r="AF87" s="335">
        <f t="shared" si="50"/>
        <v>-3.2521257789632552E-2</v>
      </c>
      <c r="AG87" s="335">
        <f t="shared" si="50"/>
        <v>5.196407687918958E-3</v>
      </c>
      <c r="AH87" s="335">
        <f t="shared" si="50"/>
        <v>-1.3317764517195019E-2</v>
      </c>
      <c r="AI87" s="335">
        <f t="shared" si="50"/>
        <v>-3.6698734404232436E-2</v>
      </c>
      <c r="AJ87" s="335">
        <f t="shared" si="50"/>
        <v>6.3013413132856577E-2</v>
      </c>
      <c r="AK87" s="335">
        <f t="shared" si="50"/>
        <v>2.3740128839198515E-2</v>
      </c>
      <c r="AL87" s="335">
        <f t="shared" si="50"/>
        <v>-2.4214539612986141E-2</v>
      </c>
      <c r="AM87" s="335">
        <f t="shared" si="50"/>
        <v>6.9925085633257611E-2</v>
      </c>
      <c r="AN87" s="335">
        <f t="shared" si="50"/>
        <v>4.1702632669705642E-2</v>
      </c>
      <c r="AO87" s="335">
        <f t="shared" si="50"/>
        <v>-9.7285451458200001E-3</v>
      </c>
      <c r="AP87" s="335">
        <f t="shared" si="50"/>
        <v>4.9895881533470687E-2</v>
      </c>
      <c r="AQ87" s="335">
        <f t="shared" si="50"/>
        <v>-2.1362748494568762E-2</v>
      </c>
      <c r="AR87" s="335">
        <f t="shared" si="50"/>
        <v>0.12610775798964924</v>
      </c>
      <c r="AS87" s="335">
        <f t="shared" si="50"/>
        <v>-6.5566347211189369E-2</v>
      </c>
      <c r="AT87" s="335">
        <f t="shared" si="50"/>
        <v>-8.9048943998446539E-2</v>
      </c>
      <c r="AU87" s="335">
        <f t="shared" si="50"/>
        <v>6.1267485281679246E-2</v>
      </c>
      <c r="AV87" s="335">
        <f t="shared" si="50"/>
        <v>0.13580127578751644</v>
      </c>
      <c r="AW87" s="335">
        <f t="shared" si="50"/>
        <v>9.5012062955750931E-2</v>
      </c>
      <c r="AX87" s="335">
        <f t="shared" si="50"/>
        <v>2.7355330233354014E-3</v>
      </c>
      <c r="AY87" s="335">
        <f t="shared" si="50"/>
        <v>-5.2975820069794288E-2</v>
      </c>
      <c r="AZ87" s="335">
        <f t="shared" si="50"/>
        <v>-5.0005467259119363E-2</v>
      </c>
      <c r="BA87" s="335">
        <f t="shared" si="50"/>
        <v>6.8045402003131583E-2</v>
      </c>
      <c r="BB87" s="335">
        <f t="shared" si="50"/>
        <v>-2.6566544224778554E-2</v>
      </c>
      <c r="BC87" s="335">
        <f t="shared" si="50"/>
        <v>-7.5806176718864138E-2</v>
      </c>
      <c r="BD87" s="335">
        <f t="shared" si="50"/>
        <v>-4.6702021462533105E-2</v>
      </c>
      <c r="BE87" s="335">
        <f t="shared" si="50"/>
        <v>-2.5617670219672539E-2</v>
      </c>
      <c r="BF87" s="335">
        <f t="shared" si="50"/>
        <v>1.3938571421380663E-2</v>
      </c>
      <c r="BG87" s="335">
        <f>BG75/BF75-1</f>
        <v>-1.9525401482311189E-2</v>
      </c>
      <c r="BH87" s="1039"/>
      <c r="BI87" s="1039"/>
      <c r="BJ87" s="1045"/>
    </row>
    <row r="88" spans="1:62" s="141" customFormat="1">
      <c r="A88" s="32"/>
      <c r="B88" s="28"/>
      <c r="C88" s="28"/>
      <c r="D88" s="28"/>
      <c r="E88" s="28"/>
      <c r="F88" s="28"/>
      <c r="G88" s="28"/>
      <c r="H88" s="28"/>
      <c r="I88" s="28"/>
      <c r="J88" s="28"/>
      <c r="K88" s="28"/>
      <c r="L88" s="28"/>
      <c r="M88" s="28"/>
      <c r="N88" s="28"/>
      <c r="O88" s="28"/>
      <c r="P88" s="1127"/>
      <c r="Q88" s="28"/>
      <c r="R88" s="28"/>
      <c r="S88" s="28"/>
      <c r="T88" s="314" t="s">
        <v>57</v>
      </c>
      <c r="U88" s="28"/>
      <c r="V88" s="28"/>
      <c r="W88" s="28"/>
      <c r="X88" s="28"/>
      <c r="Y88" s="314" t="s">
        <v>978</v>
      </c>
      <c r="Z88" s="1058"/>
      <c r="AA88" s="150"/>
      <c r="AB88" s="335">
        <f t="shared" ref="AB88:BG88" si="51">AB76/AA76-1</f>
        <v>-6.6938324718751607E-3</v>
      </c>
      <c r="AC88" s="335">
        <f t="shared" si="51"/>
        <v>-1.4616768477197284E-2</v>
      </c>
      <c r="AD88" s="335">
        <f t="shared" si="51"/>
        <v>5.0768857623346708E-3</v>
      </c>
      <c r="AE88" s="335">
        <f t="shared" si="51"/>
        <v>1.8378420252178396E-2</v>
      </c>
      <c r="AF88" s="335">
        <f t="shared" si="51"/>
        <v>1.8816637937854486E-2</v>
      </c>
      <c r="AG88" s="335">
        <f t="shared" si="51"/>
        <v>1.3300299915780966E-2</v>
      </c>
      <c r="AH88" s="335">
        <f t="shared" si="51"/>
        <v>-1.1729386953596821E-2</v>
      </c>
      <c r="AI88" s="335">
        <f t="shared" si="51"/>
        <v>-6.1698786257674221E-2</v>
      </c>
      <c r="AJ88" s="335">
        <f t="shared" si="51"/>
        <v>1.3258950214138254E-2</v>
      </c>
      <c r="AK88" s="335">
        <f t="shared" si="51"/>
        <v>2.7412731105179056E-2</v>
      </c>
      <c r="AL88" s="335">
        <f t="shared" si="51"/>
        <v>-1.5527475437288496E-2</v>
      </c>
      <c r="AM88" s="335">
        <f t="shared" si="51"/>
        <v>1.3807395251281385E-2</v>
      </c>
      <c r="AN88" s="335">
        <f t="shared" si="51"/>
        <v>-7.3689397936738121E-4</v>
      </c>
      <c r="AO88" s="335">
        <f t="shared" si="51"/>
        <v>1.9274800886743826E-3</v>
      </c>
      <c r="AP88" s="335">
        <f t="shared" si="51"/>
        <v>-2.8573657497064975E-2</v>
      </c>
      <c r="AQ88" s="335">
        <f t="shared" si="51"/>
        <v>-9.1128883387542325E-3</v>
      </c>
      <c r="AR88" s="335">
        <f t="shared" si="51"/>
        <v>-9.8080401465863165E-3</v>
      </c>
      <c r="AS88" s="335">
        <f t="shared" si="51"/>
        <v>-8.5527203242982019E-2</v>
      </c>
      <c r="AT88" s="335">
        <f t="shared" si="51"/>
        <v>-4.1912982475558191E-2</v>
      </c>
      <c r="AU88" s="335">
        <f t="shared" si="51"/>
        <v>4.6067405373873216E-2</v>
      </c>
      <c r="AV88" s="335">
        <f t="shared" si="51"/>
        <v>-7.051836848870785E-3</v>
      </c>
      <c r="AW88" s="335">
        <f t="shared" si="51"/>
        <v>-5.8738335023966748E-3</v>
      </c>
      <c r="AX88" s="335">
        <f t="shared" si="51"/>
        <v>1.4639237954760853E-2</v>
      </c>
      <c r="AY88" s="335">
        <f t="shared" si="51"/>
        <v>-2.8207677479776039E-2</v>
      </c>
      <c r="AZ88" s="335">
        <f t="shared" si="51"/>
        <v>-2.6672803775061538E-2</v>
      </c>
      <c r="BA88" s="335">
        <f t="shared" si="51"/>
        <v>-4.366856429059951E-2</v>
      </c>
      <c r="BB88" s="335">
        <f t="shared" si="51"/>
        <v>-1.7041628913552209E-2</v>
      </c>
      <c r="BC88" s="335">
        <f t="shared" si="51"/>
        <v>-1.9800866142383078E-2</v>
      </c>
      <c r="BD88" s="335">
        <f t="shared" si="51"/>
        <v>-2.6362575954060774E-2</v>
      </c>
      <c r="BE88" s="335">
        <f t="shared" si="51"/>
        <v>-9.3800920131386412E-2</v>
      </c>
      <c r="BF88" s="335">
        <f t="shared" si="51"/>
        <v>5.8633191911816596E-2</v>
      </c>
      <c r="BG88" s="335">
        <f t="shared" si="51"/>
        <v>-6.0205264868513408E-2</v>
      </c>
      <c r="BH88" s="1039"/>
      <c r="BI88" s="1039"/>
      <c r="BJ88" s="1045"/>
    </row>
    <row r="89" spans="1:62" s="141" customFormat="1">
      <c r="A89" s="32"/>
      <c r="B89" s="28"/>
      <c r="C89" s="28"/>
      <c r="D89" s="28"/>
      <c r="E89" s="28"/>
      <c r="F89" s="28"/>
      <c r="G89" s="28"/>
      <c r="H89" s="28"/>
      <c r="I89" s="28"/>
      <c r="J89" s="28"/>
      <c r="K89" s="28"/>
      <c r="L89" s="28"/>
      <c r="M89" s="28"/>
      <c r="N89" s="28"/>
      <c r="O89" s="28"/>
      <c r="P89" s="1127"/>
      <c r="Q89" s="28"/>
      <c r="R89" s="28"/>
      <c r="S89" s="28"/>
      <c r="T89" s="314" t="s">
        <v>58</v>
      </c>
      <c r="U89" s="28"/>
      <c r="V89" s="28"/>
      <c r="W89" s="28"/>
      <c r="X89" s="28"/>
      <c r="Y89" s="314" t="s">
        <v>974</v>
      </c>
      <c r="Z89" s="1058"/>
      <c r="AA89" s="150"/>
      <c r="AB89" s="335">
        <f t="shared" ref="AB89:BG89" si="52">AB77/AA77-1</f>
        <v>5.8324258931362394E-2</v>
      </c>
      <c r="AC89" s="335">
        <f t="shared" si="52"/>
        <v>3.0699261727651583E-2</v>
      </c>
      <c r="AD89" s="335">
        <f t="shared" si="52"/>
        <v>1.7152513174102824E-2</v>
      </c>
      <c r="AE89" s="335">
        <f t="shared" si="52"/>
        <v>4.1192307939107664E-2</v>
      </c>
      <c r="AF89" s="335">
        <f t="shared" si="52"/>
        <v>4.0013544649061927E-2</v>
      </c>
      <c r="AG89" s="335">
        <f t="shared" si="52"/>
        <v>2.768613280220622E-2</v>
      </c>
      <c r="AH89" s="335">
        <f t="shared" si="52"/>
        <v>6.7702562708149561E-3</v>
      </c>
      <c r="AI89" s="335">
        <f t="shared" si="52"/>
        <v>-7.5613028778439562E-3</v>
      </c>
      <c r="AJ89" s="335">
        <f t="shared" si="52"/>
        <v>1.6467800063559634E-2</v>
      </c>
      <c r="AK89" s="335">
        <f t="shared" si="52"/>
        <v>-1.6663457919660063E-3</v>
      </c>
      <c r="AL89" s="335">
        <f t="shared" si="52"/>
        <v>1.6396193983685858E-2</v>
      </c>
      <c r="AM89" s="335">
        <f t="shared" si="52"/>
        <v>-1.4171800143218505E-2</v>
      </c>
      <c r="AN89" s="335">
        <f t="shared" si="52"/>
        <v>-1.5818770003906635E-2</v>
      </c>
      <c r="AO89" s="335">
        <f t="shared" si="52"/>
        <v>-2.3838375981943272E-2</v>
      </c>
      <c r="AP89" s="335">
        <f t="shared" si="52"/>
        <v>-2.2718570894039836E-2</v>
      </c>
      <c r="AQ89" s="335">
        <f t="shared" si="52"/>
        <v>-1.1405927560221185E-2</v>
      </c>
      <c r="AR89" s="335">
        <f t="shared" si="52"/>
        <v>-1.1823493687114661E-2</v>
      </c>
      <c r="AS89" s="335">
        <f t="shared" si="52"/>
        <v>-3.2918472660743658E-2</v>
      </c>
      <c r="AT89" s="335">
        <f t="shared" si="52"/>
        <v>-1.4641814326426528E-2</v>
      </c>
      <c r="AU89" s="335">
        <f t="shared" si="52"/>
        <v>1.9627131946615695E-3</v>
      </c>
      <c r="AV89" s="335">
        <f t="shared" si="52"/>
        <v>-2.159854690524865E-2</v>
      </c>
      <c r="AW89" s="335">
        <f t="shared" si="52"/>
        <v>4.1224877793217818E-3</v>
      </c>
      <c r="AX89" s="335">
        <f t="shared" si="52"/>
        <v>-1.3267270770480732E-2</v>
      </c>
      <c r="AY89" s="335">
        <f t="shared" si="52"/>
        <v>-2.3043196124304832E-2</v>
      </c>
      <c r="AZ89" s="335">
        <f t="shared" si="52"/>
        <v>-6.0029594226334027E-3</v>
      </c>
      <c r="BA89" s="335">
        <f t="shared" si="52"/>
        <v>-8.5717437238718164E-3</v>
      </c>
      <c r="BB89" s="335">
        <f t="shared" si="52"/>
        <v>-8.7395506962696379E-3</v>
      </c>
      <c r="BC89" s="335">
        <f t="shared" si="52"/>
        <v>-1.1028355044373828E-2</v>
      </c>
      <c r="BD89" s="335">
        <f t="shared" si="52"/>
        <v>-1.9673094987269657E-2</v>
      </c>
      <c r="BE89" s="335">
        <f t="shared" si="52"/>
        <v>-0.11284183861976615</v>
      </c>
      <c r="BF89" s="335">
        <f t="shared" si="52"/>
        <v>7.5828218648856804E-3</v>
      </c>
      <c r="BG89" s="335">
        <f t="shared" si="52"/>
        <v>4.0361374534573669E-2</v>
      </c>
      <c r="BH89" s="1039"/>
      <c r="BI89" s="1039"/>
      <c r="BJ89" s="1045"/>
    </row>
    <row r="90" spans="1:62" s="141" customFormat="1">
      <c r="A90" s="32"/>
      <c r="B90" s="28"/>
      <c r="C90" s="28"/>
      <c r="D90" s="28"/>
      <c r="E90" s="28"/>
      <c r="F90" s="28"/>
      <c r="G90" s="28"/>
      <c r="H90" s="28"/>
      <c r="I90" s="28"/>
      <c r="J90" s="28"/>
      <c r="K90" s="28"/>
      <c r="L90" s="28"/>
      <c r="M90" s="28"/>
      <c r="N90" s="28"/>
      <c r="O90" s="28"/>
      <c r="P90" s="1127"/>
      <c r="Q90" s="28"/>
      <c r="R90" s="28"/>
      <c r="S90" s="28"/>
      <c r="T90" s="314" t="s">
        <v>59</v>
      </c>
      <c r="U90" s="28"/>
      <c r="V90" s="28"/>
      <c r="W90" s="28"/>
      <c r="X90" s="28"/>
      <c r="Y90" s="1046" t="s">
        <v>979</v>
      </c>
      <c r="Z90" s="1058"/>
      <c r="AA90" s="150"/>
      <c r="AB90" s="335">
        <f t="shared" ref="AB90:BG90" si="53">AB78/AA78-1</f>
        <v>-1.7907257682398425E-2</v>
      </c>
      <c r="AC90" s="335">
        <f t="shared" si="53"/>
        <v>-1.7004346835191364E-2</v>
      </c>
      <c r="AD90" s="335">
        <f t="shared" si="53"/>
        <v>3.1979137474895669E-2</v>
      </c>
      <c r="AE90" s="335">
        <f t="shared" si="53"/>
        <v>2.0586607502264931E-2</v>
      </c>
      <c r="AF90" s="335">
        <f t="shared" si="53"/>
        <v>3.9560862592704416E-2</v>
      </c>
      <c r="AG90" s="335">
        <f t="shared" si="53"/>
        <v>-5.5042444275013147E-2</v>
      </c>
      <c r="AH90" s="335">
        <f t="shared" si="53"/>
        <v>5.4694815319826562E-2</v>
      </c>
      <c r="AI90" s="335">
        <f t="shared" si="53"/>
        <v>5.7278582118922117E-2</v>
      </c>
      <c r="AJ90" s="335">
        <f t="shared" si="53"/>
        <v>4.3106791652102849E-2</v>
      </c>
      <c r="AK90" s="335">
        <f t="shared" si="53"/>
        <v>-1.2363841312713619E-2</v>
      </c>
      <c r="AL90" s="335">
        <f t="shared" si="53"/>
        <v>1.6497623947005824E-2</v>
      </c>
      <c r="AM90" s="335">
        <f t="shared" si="53"/>
        <v>1.8757111664012838E-2</v>
      </c>
      <c r="AN90" s="335">
        <f t="shared" si="53"/>
        <v>-3.2706335139920384E-3</v>
      </c>
      <c r="AO90" s="335">
        <f t="shared" si="53"/>
        <v>5.4513155067586139E-2</v>
      </c>
      <c r="AP90" s="335">
        <f t="shared" si="53"/>
        <v>8.3812562045513239E-3</v>
      </c>
      <c r="AQ90" s="335">
        <f t="shared" si="53"/>
        <v>-2.4171165145922657E-2</v>
      </c>
      <c r="AR90" s="335">
        <f t="shared" si="53"/>
        <v>-9.5100524673418674E-2</v>
      </c>
      <c r="AS90" s="335">
        <f t="shared" si="53"/>
        <v>5.754418166951214E-2</v>
      </c>
      <c r="AT90" s="335">
        <f t="shared" si="53"/>
        <v>-3.5120339052411853E-2</v>
      </c>
      <c r="AU90" s="335">
        <f t="shared" si="53"/>
        <v>8.1478704562547355E-2</v>
      </c>
      <c r="AV90" s="335">
        <f t="shared" si="53"/>
        <v>2.5475189477572879E-2</v>
      </c>
      <c r="AW90" s="335">
        <f t="shared" si="53"/>
        <v>-5.2412311670552381E-2</v>
      </c>
      <c r="AX90" s="335">
        <f t="shared" si="53"/>
        <v>7.3557343317338875E-2</v>
      </c>
      <c r="AY90" s="335">
        <f t="shared" si="53"/>
        <v>-5.5340684939024887E-2</v>
      </c>
      <c r="AZ90" s="335">
        <f t="shared" si="53"/>
        <v>-2.05206584759966E-2</v>
      </c>
      <c r="BA90" s="335">
        <f t="shared" si="53"/>
        <v>-0.38409998233394782</v>
      </c>
      <c r="BB90" s="335">
        <f t="shared" si="53"/>
        <v>2.5039872404448715E-3</v>
      </c>
      <c r="BC90" s="335">
        <f t="shared" si="53"/>
        <v>0.12627551675616666</v>
      </c>
      <c r="BD90" s="335">
        <f t="shared" si="53"/>
        <v>-6.3934998023001732E-2</v>
      </c>
      <c r="BE90" s="335">
        <f t="shared" si="53"/>
        <v>-5.2140496900380362E-2</v>
      </c>
      <c r="BF90" s="335">
        <f t="shared" si="53"/>
        <v>2.2513623813616768E-2</v>
      </c>
      <c r="BG90" s="335">
        <f t="shared" si="53"/>
        <v>-6.1815186467100047E-2</v>
      </c>
      <c r="BH90" s="1039"/>
      <c r="BI90" s="1039"/>
      <c r="BJ90" s="1045"/>
    </row>
    <row r="91" spans="1:62" s="141" customFormat="1">
      <c r="A91" s="32"/>
      <c r="B91" s="28"/>
      <c r="C91" s="28"/>
      <c r="D91" s="28"/>
      <c r="E91" s="28"/>
      <c r="F91" s="28"/>
      <c r="G91" s="28"/>
      <c r="H91" s="28"/>
      <c r="I91" s="28"/>
      <c r="J91" s="28"/>
      <c r="K91" s="28"/>
      <c r="L91" s="28"/>
      <c r="M91" s="28"/>
      <c r="N91" s="28"/>
      <c r="O91" s="28"/>
      <c r="P91" s="1127"/>
      <c r="Q91" s="28"/>
      <c r="R91" s="28"/>
      <c r="S91" s="28"/>
      <c r="T91" s="314" t="s">
        <v>60</v>
      </c>
      <c r="U91" s="28"/>
      <c r="V91" s="28"/>
      <c r="W91" s="28"/>
      <c r="X91" s="28"/>
      <c r="Y91" s="314" t="s">
        <v>206</v>
      </c>
      <c r="Z91" s="1058"/>
      <c r="AA91" s="150"/>
      <c r="AB91" s="335">
        <f t="shared" ref="AB91:BG91" si="54">AB79/AA79-1</f>
        <v>1.9498368962505008E-2</v>
      </c>
      <c r="AC91" s="335">
        <f t="shared" si="54"/>
        <v>4.9184744869272379E-2</v>
      </c>
      <c r="AD91" s="335">
        <f t="shared" si="54"/>
        <v>5.5051488213864408E-2</v>
      </c>
      <c r="AE91" s="335">
        <f t="shared" si="54"/>
        <v>-2.7570792426251156E-2</v>
      </c>
      <c r="AF91" s="335">
        <f t="shared" si="54"/>
        <v>5.7083182986495951E-2</v>
      </c>
      <c r="AG91" s="335">
        <f t="shared" si="54"/>
        <v>3.5614077560210289E-2</v>
      </c>
      <c r="AH91" s="335">
        <f t="shared" si="54"/>
        <v>-4.5079354533821947E-2</v>
      </c>
      <c r="AI91" s="335">
        <f t="shared" si="54"/>
        <v>6.7524356328130253E-4</v>
      </c>
      <c r="AJ91" s="335">
        <f t="shared" si="54"/>
        <v>2.7159315670565842E-2</v>
      </c>
      <c r="AK91" s="335">
        <f t="shared" si="54"/>
        <v>5.3032060925366276E-2</v>
      </c>
      <c r="AL91" s="335">
        <f t="shared" si="54"/>
        <v>-5.0855563925023439E-2</v>
      </c>
      <c r="AM91" s="335">
        <f t="shared" si="54"/>
        <v>4.0578121207853535E-2</v>
      </c>
      <c r="AN91" s="335">
        <f t="shared" si="54"/>
        <v>-4.7943312193902909E-2</v>
      </c>
      <c r="AO91" s="335">
        <f t="shared" si="54"/>
        <v>1.3479773883193769E-3</v>
      </c>
      <c r="AP91" s="335">
        <f t="shared" si="54"/>
        <v>3.5130052033599313E-2</v>
      </c>
      <c r="AQ91" s="335">
        <f t="shared" si="54"/>
        <v>-6.0691515686858488E-2</v>
      </c>
      <c r="AR91" s="335">
        <f t="shared" si="54"/>
        <v>-1.0876207500939983E-2</v>
      </c>
      <c r="AS91" s="335">
        <f t="shared" si="54"/>
        <v>-5.656802423028473E-2</v>
      </c>
      <c r="AT91" s="336">
        <f t="shared" si="54"/>
        <v>-5.7246621394488884E-3</v>
      </c>
      <c r="AU91" s="335">
        <f t="shared" si="54"/>
        <v>4.6715612032403708E-2</v>
      </c>
      <c r="AV91" s="335">
        <f t="shared" si="54"/>
        <v>-2.6099239447848976E-2</v>
      </c>
      <c r="AW91" s="335">
        <f t="shared" si="54"/>
        <v>1.3672590222100212E-3</v>
      </c>
      <c r="AX91" s="335">
        <f t="shared" si="54"/>
        <v>-3.6840092022169424E-2</v>
      </c>
      <c r="AY91" s="335">
        <f t="shared" si="54"/>
        <v>-3.822192753438558E-2</v>
      </c>
      <c r="AZ91" s="335">
        <f t="shared" si="54"/>
        <v>-4.5200426729436471E-2</v>
      </c>
      <c r="BA91" s="335">
        <f t="shared" si="54"/>
        <v>5.7812422575802547E-3</v>
      </c>
      <c r="BB91" s="335">
        <f t="shared" si="54"/>
        <v>6.3688679386169733E-2</v>
      </c>
      <c r="BC91" s="335">
        <f t="shared" si="54"/>
        <v>-0.11987258051727334</v>
      </c>
      <c r="BD91" s="335">
        <f t="shared" si="54"/>
        <v>2.3092485874166568E-2</v>
      </c>
      <c r="BE91" s="335">
        <f t="shared" si="54"/>
        <v>4.5844633329142681E-2</v>
      </c>
      <c r="BF91" s="335">
        <f t="shared" si="54"/>
        <v>-7.5859650001261381E-2</v>
      </c>
      <c r="BG91" s="335">
        <f t="shared" si="54"/>
        <v>-3.7381519810075425E-2</v>
      </c>
      <c r="BH91" s="1039"/>
      <c r="BI91" s="1039"/>
      <c r="BJ91" s="1045"/>
    </row>
    <row r="92" spans="1:62" s="141" customFormat="1">
      <c r="A92" s="32"/>
      <c r="B92" s="28"/>
      <c r="C92" s="28"/>
      <c r="D92" s="28"/>
      <c r="E92" s="28"/>
      <c r="F92" s="28"/>
      <c r="G92" s="28"/>
      <c r="H92" s="28"/>
      <c r="I92" s="28"/>
      <c r="J92" s="28"/>
      <c r="K92" s="28"/>
      <c r="L92" s="28"/>
      <c r="M92" s="28"/>
      <c r="N92" s="28"/>
      <c r="O92" s="28"/>
      <c r="P92" s="1127"/>
      <c r="Q92" s="28"/>
      <c r="R92" s="28"/>
      <c r="S92" s="28"/>
      <c r="T92" s="314" t="s">
        <v>751</v>
      </c>
      <c r="U92" s="28"/>
      <c r="V92" s="28"/>
      <c r="W92" s="28"/>
      <c r="X92" s="28"/>
      <c r="Y92" s="314" t="s">
        <v>400</v>
      </c>
      <c r="Z92" s="1058"/>
      <c r="AA92" s="150"/>
      <c r="AB92" s="335">
        <f t="shared" ref="AB92:BG92" si="55">AB80/AA80-1</f>
        <v>2.0058940435411232E-2</v>
      </c>
      <c r="AC92" s="335">
        <f t="shared" si="55"/>
        <v>-1.9392494953163197E-4</v>
      </c>
      <c r="AD92" s="335">
        <f t="shared" si="55"/>
        <v>-1.9319719269736524E-2</v>
      </c>
      <c r="AE92" s="335">
        <f t="shared" si="55"/>
        <v>2.6194729994313493E-2</v>
      </c>
      <c r="AF92" s="335">
        <f t="shared" si="55"/>
        <v>4.5235920722448419E-3</v>
      </c>
      <c r="AG92" s="335">
        <f t="shared" si="55"/>
        <v>8.8542951898973321E-3</v>
      </c>
      <c r="AH92" s="335">
        <f t="shared" si="55"/>
        <v>-3.6449538776186174E-2</v>
      </c>
      <c r="AI92" s="335">
        <f t="shared" si="55"/>
        <v>-9.2733320008485554E-2</v>
      </c>
      <c r="AJ92" s="335">
        <f t="shared" si="55"/>
        <v>6.3155258263210001E-3</v>
      </c>
      <c r="AK92" s="335">
        <f t="shared" si="55"/>
        <v>8.3642121813685133E-3</v>
      </c>
      <c r="AL92" s="335">
        <f t="shared" si="55"/>
        <v>-2.1474304912680431E-2</v>
      </c>
      <c r="AM92" s="335">
        <f t="shared" si="55"/>
        <v>-3.9757274254238362E-2</v>
      </c>
      <c r="AN92" s="335">
        <f t="shared" si="55"/>
        <v>-1.0980259790689617E-2</v>
      </c>
      <c r="AO92" s="335">
        <f t="shared" si="55"/>
        <v>3.6462104966217268E-5</v>
      </c>
      <c r="AP92" s="335">
        <f t="shared" si="55"/>
        <v>1.9076604910188033E-2</v>
      </c>
      <c r="AQ92" s="335">
        <f t="shared" si="55"/>
        <v>5.4837851607363319E-3</v>
      </c>
      <c r="AR92" s="335">
        <f t="shared" si="55"/>
        <v>-1.4252224869083063E-2</v>
      </c>
      <c r="AS92" s="335">
        <f t="shared" si="55"/>
        <v>-7.7176197647652045E-2</v>
      </c>
      <c r="AT92" s="335">
        <f t="shared" si="55"/>
        <v>-0.1047278005010468</v>
      </c>
      <c r="AU92" s="335">
        <f t="shared" si="55"/>
        <v>2.1891427910719852E-2</v>
      </c>
      <c r="AV92" s="335">
        <f t="shared" si="55"/>
        <v>-5.8466845329151473E-3</v>
      </c>
      <c r="AW92" s="335">
        <f t="shared" si="55"/>
        <v>2.72944754019111E-3</v>
      </c>
      <c r="AX92" s="335">
        <f t="shared" si="55"/>
        <v>3.6683845985542973E-2</v>
      </c>
      <c r="AY92" s="335">
        <f t="shared" si="55"/>
        <v>-1.1966984684402826E-2</v>
      </c>
      <c r="AZ92" s="335">
        <f t="shared" si="55"/>
        <v>-3.0393207017297086E-2</v>
      </c>
      <c r="BA92" s="335">
        <f t="shared" si="55"/>
        <v>-8.6461348461581711E-3</v>
      </c>
      <c r="BB92" s="335">
        <f t="shared" si="55"/>
        <v>1.588164746809384E-2</v>
      </c>
      <c r="BC92" s="335">
        <f t="shared" si="55"/>
        <v>-1.4922802176643213E-2</v>
      </c>
      <c r="BD92" s="335">
        <f t="shared" si="55"/>
        <v>-3.4938518517603878E-2</v>
      </c>
      <c r="BE92" s="335">
        <f t="shared" si="55"/>
        <v>-6.4875388093877939E-2</v>
      </c>
      <c r="BF92" s="335">
        <f t="shared" si="55"/>
        <v>3.4422115903935735E-2</v>
      </c>
      <c r="BG92" s="335">
        <f t="shared" si="55"/>
        <v>-6.4655638528483439E-2</v>
      </c>
      <c r="BH92" s="1039"/>
      <c r="BI92" s="1039"/>
      <c r="BJ92" s="1045"/>
    </row>
    <row r="93" spans="1:62" s="141" customFormat="1">
      <c r="A93" s="32"/>
      <c r="B93" s="28"/>
      <c r="C93" s="28"/>
      <c r="D93" s="28"/>
      <c r="E93" s="28"/>
      <c r="F93" s="28"/>
      <c r="G93" s="28"/>
      <c r="H93" s="28"/>
      <c r="I93" s="28"/>
      <c r="J93" s="28"/>
      <c r="K93" s="28"/>
      <c r="L93" s="28"/>
      <c r="M93" s="28"/>
      <c r="N93" s="28"/>
      <c r="O93" s="28"/>
      <c r="P93" s="1127"/>
      <c r="Q93" s="28"/>
      <c r="R93" s="28"/>
      <c r="S93" s="28"/>
      <c r="T93" s="314" t="s">
        <v>61</v>
      </c>
      <c r="U93" s="28"/>
      <c r="V93" s="28"/>
      <c r="W93" s="28"/>
      <c r="X93" s="28"/>
      <c r="Y93" s="314" t="s">
        <v>207</v>
      </c>
      <c r="Z93" s="1058"/>
      <c r="AA93" s="150"/>
      <c r="AB93" s="335">
        <f t="shared" ref="AB93:BG93" si="56">AB81/AA81-1</f>
        <v>7.2385569601971511E-3</v>
      </c>
      <c r="AC93" s="335">
        <f t="shared" si="56"/>
        <v>7.647070078197693E-2</v>
      </c>
      <c r="AD93" s="335">
        <f t="shared" si="56"/>
        <v>-3.5306489316671463E-2</v>
      </c>
      <c r="AE93" s="335">
        <f t="shared" si="56"/>
        <v>0.1457427844306578</v>
      </c>
      <c r="AF93" s="335">
        <f t="shared" si="56"/>
        <v>1.8581259390433535E-2</v>
      </c>
      <c r="AG93" s="335">
        <f t="shared" si="56"/>
        <v>1.5366674112416101E-2</v>
      </c>
      <c r="AH93" s="335">
        <f t="shared" si="56"/>
        <v>5.4694245725714907E-2</v>
      </c>
      <c r="AI93" s="335">
        <f t="shared" si="56"/>
        <v>5.7690510545751472E-3</v>
      </c>
      <c r="AJ93" s="335">
        <f t="shared" si="56"/>
        <v>-3.3269716464837673E-3</v>
      </c>
      <c r="AK93" s="335">
        <f t="shared" si="56"/>
        <v>4.5184887807524055E-2</v>
      </c>
      <c r="AL93" s="335">
        <f t="shared" si="56"/>
        <v>-9.8437855855416645E-3</v>
      </c>
      <c r="AM93" s="335">
        <f t="shared" si="56"/>
        <v>1.1047091036795686E-2</v>
      </c>
      <c r="AN93" s="335">
        <f t="shared" si="56"/>
        <v>2.6911561611387524E-2</v>
      </c>
      <c r="AO93" s="335">
        <f t="shared" si="56"/>
        <v>-2.0242923847466621E-2</v>
      </c>
      <c r="AP93" s="335">
        <f t="shared" si="56"/>
        <v>-2.0901448778830489E-2</v>
      </c>
      <c r="AQ93" s="335">
        <f t="shared" si="56"/>
        <v>-4.7687344131022602E-2</v>
      </c>
      <c r="AR93" s="335">
        <f t="shared" si="56"/>
        <v>1.9445031887412867E-2</v>
      </c>
      <c r="AS93" s="335">
        <f t="shared" si="56"/>
        <v>3.8821895898730086E-2</v>
      </c>
      <c r="AT93" s="335">
        <f t="shared" si="56"/>
        <v>-0.1116935450144575</v>
      </c>
      <c r="AU93" s="335">
        <f t="shared" si="56"/>
        <v>2.5816397131958935E-2</v>
      </c>
      <c r="AV93" s="335">
        <f t="shared" si="56"/>
        <v>-2.5722914374877504E-2</v>
      </c>
      <c r="AW93" s="335">
        <f t="shared" si="56"/>
        <v>5.8426693521361317E-2</v>
      </c>
      <c r="AX93" s="335">
        <f t="shared" si="56"/>
        <v>-1.5514078594427327E-2</v>
      </c>
      <c r="AY93" s="335">
        <f t="shared" si="56"/>
        <v>-2.4946313548565247E-2</v>
      </c>
      <c r="AZ93" s="335">
        <f t="shared" si="56"/>
        <v>1.5103089367886513E-2</v>
      </c>
      <c r="BA93" s="335">
        <f t="shared" si="56"/>
        <v>5.9643959164001892E-3</v>
      </c>
      <c r="BB93" s="335">
        <f t="shared" si="56"/>
        <v>1.1261493217343599E-2</v>
      </c>
      <c r="BC93" s="335">
        <f t="shared" si="56"/>
        <v>2.2903790518827627E-2</v>
      </c>
      <c r="BD93" s="335">
        <f t="shared" si="56"/>
        <v>1.7096951838261321E-2</v>
      </c>
      <c r="BE93" s="335">
        <f t="shared" si="56"/>
        <v>-4.8068562037595575E-2</v>
      </c>
      <c r="BF93" s="335">
        <f t="shared" si="56"/>
        <v>2.6858358598378818E-2</v>
      </c>
      <c r="BG93" s="335">
        <f t="shared" si="56"/>
        <v>-3.3671356997550861E-2</v>
      </c>
      <c r="BH93" s="1039"/>
      <c r="BI93" s="1039"/>
      <c r="BJ93" s="1045"/>
    </row>
    <row r="94" spans="1:62" s="141" customFormat="1" ht="16.8" thickBot="1">
      <c r="A94" s="32"/>
      <c r="B94" s="28"/>
      <c r="C94" s="28"/>
      <c r="D94" s="28"/>
      <c r="E94" s="28"/>
      <c r="F94" s="28"/>
      <c r="G94" s="28"/>
      <c r="H94" s="28"/>
      <c r="I94" s="28"/>
      <c r="J94" s="28"/>
      <c r="K94" s="28"/>
      <c r="L94" s="28"/>
      <c r="M94" s="28"/>
      <c r="N94" s="28"/>
      <c r="O94" s="28"/>
      <c r="P94" s="1127"/>
      <c r="Q94" s="28"/>
      <c r="R94" s="28"/>
      <c r="S94" s="28"/>
      <c r="T94" s="398" t="s">
        <v>752</v>
      </c>
      <c r="U94" s="28"/>
      <c r="V94" s="28"/>
      <c r="W94" s="28"/>
      <c r="X94" s="28"/>
      <c r="Y94" s="398" t="s">
        <v>797</v>
      </c>
      <c r="Z94" s="1059"/>
      <c r="AA94" s="154"/>
      <c r="AB94" s="1060">
        <f t="shared" ref="AB94:BD94" si="57">AB82/AA82-1</f>
        <v>-3.307953828309218E-2</v>
      </c>
      <c r="AC94" s="1060">
        <f t="shared" si="57"/>
        <v>-5.2194299929960941E-2</v>
      </c>
      <c r="AD94" s="1060">
        <f t="shared" si="57"/>
        <v>-3.5828069902627435E-2</v>
      </c>
      <c r="AE94" s="1060">
        <f t="shared" si="57"/>
        <v>-3.7852057057677357E-2</v>
      </c>
      <c r="AF94" s="1060">
        <f t="shared" si="57"/>
        <v>3.1742456383270445E-2</v>
      </c>
      <c r="AG94" s="1060">
        <f t="shared" si="57"/>
        <v>1.7404056152917402E-2</v>
      </c>
      <c r="AH94" s="1060">
        <f t="shared" si="57"/>
        <v>-2.5261053041713999E-2</v>
      </c>
      <c r="AI94" s="1060">
        <f t="shared" si="57"/>
        <v>-7.3577279210121249E-2</v>
      </c>
      <c r="AJ94" s="1060">
        <f t="shared" si="57"/>
        <v>6.6931844450408562E-3</v>
      </c>
      <c r="AK94" s="1060">
        <f t="shared" si="57"/>
        <v>1.2127047463901475E-2</v>
      </c>
      <c r="AL94" s="1060">
        <f t="shared" si="57"/>
        <v>-9.2241042548336094E-2</v>
      </c>
      <c r="AM94" s="1060">
        <f t="shared" si="57"/>
        <v>-5.505909853060531E-2</v>
      </c>
      <c r="AN94" s="1060">
        <f t="shared" si="57"/>
        <v>-4.4989168489282583E-2</v>
      </c>
      <c r="AO94" s="1060">
        <f t="shared" si="57"/>
        <v>-3.6247951036920911E-2</v>
      </c>
      <c r="AP94" s="1060">
        <f t="shared" si="57"/>
        <v>-2.2948651487690652E-2</v>
      </c>
      <c r="AQ94" s="1060">
        <f t="shared" si="57"/>
        <v>-1.9903686642309126E-2</v>
      </c>
      <c r="AR94" s="1060">
        <f t="shared" si="57"/>
        <v>2.25927929185743E-3</v>
      </c>
      <c r="AS94" s="1060">
        <f t="shared" si="57"/>
        <v>-0.10518055167341644</v>
      </c>
      <c r="AT94" s="1060">
        <f t="shared" si="57"/>
        <v>-8.7540018735933423E-2</v>
      </c>
      <c r="AU94" s="1060">
        <f t="shared" si="57"/>
        <v>-2.6995437964793645E-2</v>
      </c>
      <c r="AV94" s="1060">
        <f t="shared" si="57"/>
        <v>-2.9651655091763707E-2</v>
      </c>
      <c r="AW94" s="1060">
        <f t="shared" si="57"/>
        <v>1.0283903488761181E-2</v>
      </c>
      <c r="AX94" s="1060">
        <f t="shared" si="57"/>
        <v>-8.5489124728865828E-3</v>
      </c>
      <c r="AY94" s="1060">
        <f t="shared" si="57"/>
        <v>-3.1779419956294519E-2</v>
      </c>
      <c r="AZ94" s="1060">
        <f t="shared" si="57"/>
        <v>-6.0475025561632312E-2</v>
      </c>
      <c r="BA94" s="1060">
        <f t="shared" si="57"/>
        <v>-2.7403611305488185E-2</v>
      </c>
      <c r="BB94" s="1060">
        <f t="shared" si="57"/>
        <v>-4.82423172942954E-2</v>
      </c>
      <c r="BC94" s="1060">
        <f t="shared" si="57"/>
        <v>-1.5086410338868816E-2</v>
      </c>
      <c r="BD94" s="1060">
        <f t="shared" si="57"/>
        <v>-3.8959333000735064E-2</v>
      </c>
      <c r="BE94" s="1060">
        <f>BE82/BD82-1</f>
        <v>-2.2947725664776542E-2</v>
      </c>
      <c r="BF94" s="1060">
        <f>BF82/BE82-1</f>
        <v>-5.036159897963588E-2</v>
      </c>
      <c r="BG94" s="1060">
        <f>BG82/BF82-1</f>
        <v>-5.0417657160850227E-2</v>
      </c>
      <c r="BH94" s="1049"/>
      <c r="BI94" s="1049"/>
      <c r="BJ94" s="1045"/>
    </row>
    <row r="95" spans="1:62" s="141" customFormat="1" ht="14.4" thickTop="1">
      <c r="A95" s="32"/>
      <c r="B95" s="28"/>
      <c r="C95" s="28"/>
      <c r="D95" s="28"/>
      <c r="E95" s="28"/>
      <c r="F95" s="28"/>
      <c r="G95" s="28"/>
      <c r="H95" s="28"/>
      <c r="I95" s="28"/>
      <c r="J95" s="28"/>
      <c r="K95" s="28"/>
      <c r="L95" s="28"/>
      <c r="M95" s="28"/>
      <c r="N95" s="28"/>
      <c r="O95" s="28"/>
      <c r="P95" s="1127"/>
      <c r="Q95" s="28"/>
      <c r="R95" s="28"/>
      <c r="S95" s="28"/>
      <c r="T95" s="313" t="s">
        <v>23</v>
      </c>
      <c r="U95" s="28"/>
      <c r="V95" s="28"/>
      <c r="W95" s="28"/>
      <c r="X95" s="28"/>
      <c r="Y95" s="313" t="s">
        <v>0</v>
      </c>
      <c r="Z95" s="1061"/>
      <c r="AA95" s="157"/>
      <c r="AB95" s="1062">
        <f t="shared" ref="AB95:BG95" si="58">AB83/AA83-1</f>
        <v>9.9049959996642123E-3</v>
      </c>
      <c r="AC95" s="1062">
        <f t="shared" si="58"/>
        <v>8.093168893056113E-3</v>
      </c>
      <c r="AD95" s="1062">
        <f t="shared" si="58"/>
        <v>-6.100956738449459E-3</v>
      </c>
      <c r="AE95" s="1062">
        <f t="shared" si="58"/>
        <v>4.6755359839568467E-2</v>
      </c>
      <c r="AF95" s="1062">
        <f t="shared" si="58"/>
        <v>9.9379869928033493E-3</v>
      </c>
      <c r="AG95" s="1062">
        <f t="shared" si="58"/>
        <v>1.0085928884506989E-2</v>
      </c>
      <c r="AH95" s="1062">
        <f t="shared" si="58"/>
        <v>-5.9367536944324728E-3</v>
      </c>
      <c r="AI95" s="1062">
        <f t="shared" si="58"/>
        <v>-3.2207269500722169E-2</v>
      </c>
      <c r="AJ95" s="1062">
        <f t="shared" si="58"/>
        <v>3.0299893646885234E-2</v>
      </c>
      <c r="AK95" s="1062">
        <f t="shared" si="58"/>
        <v>1.8298038654101845E-2</v>
      </c>
      <c r="AL95" s="1062">
        <f t="shared" si="58"/>
        <v>-1.1854984316483019E-2</v>
      </c>
      <c r="AM95" s="1062">
        <f t="shared" si="58"/>
        <v>2.3448348199136548E-2</v>
      </c>
      <c r="AN95" s="1062">
        <f t="shared" si="58"/>
        <v>6.5187896408567259E-3</v>
      </c>
      <c r="AO95" s="1062">
        <f t="shared" si="58"/>
        <v>-3.6296918611109508E-3</v>
      </c>
      <c r="AP95" s="1062">
        <f t="shared" si="58"/>
        <v>5.7268957267966325E-3</v>
      </c>
      <c r="AQ95" s="1062">
        <f t="shared" si="58"/>
        <v>-1.7889932872189651E-2</v>
      </c>
      <c r="AR95" s="1062">
        <f t="shared" si="58"/>
        <v>2.8003139077256822E-2</v>
      </c>
      <c r="AS95" s="1062">
        <f t="shared" si="58"/>
        <v>-5.4451166126343375E-2</v>
      </c>
      <c r="AT95" s="1062">
        <f t="shared" si="58"/>
        <v>-5.5895024979305208E-2</v>
      </c>
      <c r="AU95" s="1062">
        <f t="shared" si="58"/>
        <v>4.4041998351550093E-2</v>
      </c>
      <c r="AV95" s="1062">
        <f t="shared" si="58"/>
        <v>4.1019762549005634E-2</v>
      </c>
      <c r="AW95" s="1062">
        <f t="shared" si="58"/>
        <v>3.2431403856324037E-2</v>
      </c>
      <c r="AX95" s="1128">
        <f t="shared" si="58"/>
        <v>7.1514834997996601E-3</v>
      </c>
      <c r="AY95" s="1062">
        <f t="shared" si="58"/>
        <v>-3.9181125158562757E-2</v>
      </c>
      <c r="AZ95" s="1062">
        <f t="shared" si="58"/>
        <v>-3.2065353581449574E-2</v>
      </c>
      <c r="BA95" s="1062">
        <f t="shared" si="58"/>
        <v>-1.6366177759424283E-2</v>
      </c>
      <c r="BB95" s="1062">
        <f t="shared" si="58"/>
        <v>-1.3016343956249732E-2</v>
      </c>
      <c r="BC95" s="1062">
        <f t="shared" si="58"/>
        <v>-3.7888186257376999E-2</v>
      </c>
      <c r="BD95" s="1062">
        <f t="shared" si="58"/>
        <v>-3.2409404713638512E-2</v>
      </c>
      <c r="BE95" s="1062">
        <f t="shared" si="58"/>
        <v>-5.8805703374074203E-2</v>
      </c>
      <c r="BF95" s="1062">
        <f t="shared" si="58"/>
        <v>2.0481041045669501E-2</v>
      </c>
      <c r="BG95" s="1062">
        <f t="shared" si="58"/>
        <v>-2.5399738732534427E-2</v>
      </c>
      <c r="BH95" s="1063"/>
      <c r="BI95" s="1063"/>
      <c r="BJ95" s="1045"/>
    </row>
    <row r="96" spans="1:62" s="141" customFormat="1">
      <c r="A96" s="32"/>
      <c r="B96" s="28"/>
      <c r="C96" s="28"/>
      <c r="D96" s="28"/>
      <c r="E96" s="28"/>
      <c r="F96" s="28"/>
      <c r="G96" s="28"/>
      <c r="H96" s="28"/>
      <c r="I96" s="28"/>
      <c r="J96" s="28"/>
      <c r="K96" s="28"/>
      <c r="L96" s="28"/>
      <c r="M96" s="28"/>
      <c r="N96" s="28"/>
      <c r="O96" s="28"/>
      <c r="P96" s="32"/>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32"/>
    </row>
    <row r="97" spans="1:62">
      <c r="P97" s="32"/>
      <c r="T97" s="323" t="s">
        <v>730</v>
      </c>
      <c r="Y97" s="28" t="s">
        <v>798</v>
      </c>
    </row>
    <row r="98" spans="1:62">
      <c r="P98" s="1123"/>
      <c r="T98" s="134"/>
      <c r="Y98" s="134"/>
      <c r="Z98" s="294"/>
      <c r="AA98" s="135">
        <v>1990</v>
      </c>
      <c r="AB98" s="135">
        <f t="shared" ref="AB98:BG98" si="59">AA98+1</f>
        <v>1991</v>
      </c>
      <c r="AC98" s="135">
        <f t="shared" si="59"/>
        <v>1992</v>
      </c>
      <c r="AD98" s="135">
        <f t="shared" si="59"/>
        <v>1993</v>
      </c>
      <c r="AE98" s="135">
        <f t="shared" si="59"/>
        <v>1994</v>
      </c>
      <c r="AF98" s="135">
        <f t="shared" si="59"/>
        <v>1995</v>
      </c>
      <c r="AG98" s="135">
        <f t="shared" si="59"/>
        <v>1996</v>
      </c>
      <c r="AH98" s="135">
        <f t="shared" si="59"/>
        <v>1997</v>
      </c>
      <c r="AI98" s="135">
        <f t="shared" si="59"/>
        <v>1998</v>
      </c>
      <c r="AJ98" s="135">
        <f t="shared" si="59"/>
        <v>1999</v>
      </c>
      <c r="AK98" s="135">
        <f t="shared" si="59"/>
        <v>2000</v>
      </c>
      <c r="AL98" s="135">
        <f t="shared" si="59"/>
        <v>2001</v>
      </c>
      <c r="AM98" s="135">
        <f t="shared" si="59"/>
        <v>2002</v>
      </c>
      <c r="AN98" s="135">
        <f t="shared" si="59"/>
        <v>2003</v>
      </c>
      <c r="AO98" s="135">
        <f t="shared" si="59"/>
        <v>2004</v>
      </c>
      <c r="AP98" s="135">
        <f t="shared" si="59"/>
        <v>2005</v>
      </c>
      <c r="AQ98" s="135">
        <f t="shared" si="59"/>
        <v>2006</v>
      </c>
      <c r="AR98" s="135">
        <f t="shared" si="59"/>
        <v>2007</v>
      </c>
      <c r="AS98" s="135">
        <f t="shared" si="59"/>
        <v>2008</v>
      </c>
      <c r="AT98" s="135">
        <f t="shared" si="59"/>
        <v>2009</v>
      </c>
      <c r="AU98" s="135">
        <f t="shared" si="59"/>
        <v>2010</v>
      </c>
      <c r="AV98" s="135">
        <f t="shared" si="59"/>
        <v>2011</v>
      </c>
      <c r="AW98" s="135">
        <f t="shared" si="59"/>
        <v>2012</v>
      </c>
      <c r="AX98" s="135">
        <f t="shared" si="59"/>
        <v>2013</v>
      </c>
      <c r="AY98" s="135">
        <f t="shared" si="59"/>
        <v>2014</v>
      </c>
      <c r="AZ98" s="135">
        <f t="shared" si="59"/>
        <v>2015</v>
      </c>
      <c r="BA98" s="135">
        <f t="shared" si="59"/>
        <v>2016</v>
      </c>
      <c r="BB98" s="135">
        <f t="shared" si="59"/>
        <v>2017</v>
      </c>
      <c r="BC98" s="135">
        <f t="shared" si="59"/>
        <v>2018</v>
      </c>
      <c r="BD98" s="135">
        <f t="shared" si="59"/>
        <v>2019</v>
      </c>
      <c r="BE98" s="135">
        <f t="shared" si="59"/>
        <v>2020</v>
      </c>
      <c r="BF98" s="135">
        <f t="shared" si="59"/>
        <v>2021</v>
      </c>
      <c r="BG98" s="135">
        <f t="shared" si="59"/>
        <v>2022</v>
      </c>
      <c r="BH98" s="135" t="s">
        <v>18</v>
      </c>
      <c r="BI98" s="135" t="s">
        <v>2</v>
      </c>
      <c r="BJ98" s="325"/>
    </row>
    <row r="99" spans="1:62">
      <c r="P99" s="1127"/>
      <c r="T99" s="314" t="s">
        <v>56</v>
      </c>
      <c r="Y99" s="314" t="s">
        <v>412</v>
      </c>
      <c r="Z99" s="1058"/>
      <c r="AA99" s="150"/>
      <c r="AB99" s="327"/>
      <c r="AC99" s="327"/>
      <c r="AD99" s="327"/>
      <c r="AE99" s="327"/>
      <c r="AF99" s="327"/>
      <c r="AG99" s="327"/>
      <c r="AH99" s="327"/>
      <c r="AI99" s="327"/>
      <c r="AJ99" s="327"/>
      <c r="AK99" s="327"/>
      <c r="AL99" s="327"/>
      <c r="AM99" s="327"/>
      <c r="AN99" s="327"/>
      <c r="AO99" s="327"/>
      <c r="AP99" s="327"/>
      <c r="AQ99" s="327"/>
      <c r="AR99" s="327"/>
      <c r="AS99" s="327"/>
      <c r="AT99" s="327"/>
      <c r="AU99" s="327"/>
      <c r="AV99" s="327"/>
      <c r="AW99" s="327"/>
      <c r="AX99" s="327"/>
      <c r="AY99" s="335">
        <f t="shared" ref="AY99:BE107" si="60">AY75/$AX75-1</f>
        <v>-5.2975820069794288E-2</v>
      </c>
      <c r="AZ99" s="335">
        <f t="shared" si="60"/>
        <v>-0.10033220669288856</v>
      </c>
      <c r="BA99" s="335">
        <f t="shared" si="60"/>
        <v>-3.911395002803586E-2</v>
      </c>
      <c r="BB99" s="335">
        <f t="shared" si="60"/>
        <v>-6.464137176958884E-2</v>
      </c>
      <c r="BC99" s="335">
        <f t="shared" si="60"/>
        <v>-0.13554733323673773</v>
      </c>
      <c r="BD99" s="335">
        <f t="shared" si="60"/>
        <v>-0.17591902023325956</v>
      </c>
      <c r="BE99" s="335">
        <f t="shared" si="60"/>
        <v>-0.19703005500722859</v>
      </c>
      <c r="BF99" s="335">
        <f t="shared" ref="BF99" si="61">BF75/$AX75-1</f>
        <v>-0.1858378010797247</v>
      </c>
      <c r="BG99" s="335">
        <f>BG75/$AX75-1</f>
        <v>-0.20173464488536441</v>
      </c>
      <c r="BH99" s="1039"/>
      <c r="BI99" s="1039"/>
      <c r="BJ99" s="1045"/>
    </row>
    <row r="100" spans="1:62" s="141" customFormat="1">
      <c r="A100" s="32"/>
      <c r="B100" s="28"/>
      <c r="C100" s="28"/>
      <c r="D100" s="28"/>
      <c r="E100" s="28"/>
      <c r="F100" s="28"/>
      <c r="G100" s="28"/>
      <c r="H100" s="28"/>
      <c r="I100" s="28"/>
      <c r="J100" s="28"/>
      <c r="K100" s="28"/>
      <c r="L100" s="28"/>
      <c r="M100" s="28"/>
      <c r="N100" s="28"/>
      <c r="O100" s="28"/>
      <c r="P100" s="1127"/>
      <c r="Q100" s="28"/>
      <c r="R100" s="28"/>
      <c r="S100" s="28"/>
      <c r="T100" s="314" t="s">
        <v>57</v>
      </c>
      <c r="U100" s="28"/>
      <c r="V100" s="28"/>
      <c r="W100" s="28"/>
      <c r="X100" s="28"/>
      <c r="Y100" s="314" t="s">
        <v>978</v>
      </c>
      <c r="Z100" s="1058"/>
      <c r="AA100" s="150"/>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35">
        <f t="shared" si="60"/>
        <v>-2.8207677479776039E-2</v>
      </c>
      <c r="AZ100" s="335">
        <f t="shared" si="60"/>
        <v>-5.4128103408469297E-2</v>
      </c>
      <c r="BA100" s="335">
        <f t="shared" si="60"/>
        <v>-9.5432971135447908E-2</v>
      </c>
      <c r="BB100" s="335">
        <f t="shared" si="60"/>
        <v>-0.110848266768792</v>
      </c>
      <c r="BC100" s="335">
        <f t="shared" si="60"/>
        <v>-0.12845424121877114</v>
      </c>
      <c r="BD100" s="335">
        <f t="shared" si="60"/>
        <v>-0.15143043248208077</v>
      </c>
      <c r="BE100" s="335">
        <f t="shared" si="60"/>
        <v>-0.23102703871075425</v>
      </c>
      <c r="BF100" s="335">
        <f t="shared" ref="BF100:BG100" si="62">BF76/$AX76-1</f>
        <v>-0.18593969949648403</v>
      </c>
      <c r="BG100" s="335">
        <f t="shared" si="62"/>
        <v>-0.23495041550723983</v>
      </c>
      <c r="BH100" s="1039"/>
      <c r="BI100" s="1039"/>
      <c r="BJ100" s="1045"/>
    </row>
    <row r="101" spans="1:62" s="141" customFormat="1">
      <c r="A101" s="32"/>
      <c r="B101" s="28"/>
      <c r="C101" s="28"/>
      <c r="D101" s="28"/>
      <c r="E101" s="28"/>
      <c r="F101" s="28"/>
      <c r="G101" s="28"/>
      <c r="H101" s="28"/>
      <c r="I101" s="28"/>
      <c r="J101" s="28"/>
      <c r="K101" s="28"/>
      <c r="L101" s="28"/>
      <c r="M101" s="28"/>
      <c r="N101" s="28"/>
      <c r="O101" s="28"/>
      <c r="P101" s="1127"/>
      <c r="Q101" s="28"/>
      <c r="R101" s="28"/>
      <c r="S101" s="28"/>
      <c r="T101" s="314" t="s">
        <v>58</v>
      </c>
      <c r="U101" s="28"/>
      <c r="V101" s="28"/>
      <c r="W101" s="28"/>
      <c r="X101" s="28"/>
      <c r="Y101" s="314" t="s">
        <v>974</v>
      </c>
      <c r="Z101" s="1058"/>
      <c r="AA101" s="150"/>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35">
        <f t="shared" si="60"/>
        <v>-2.3043196124304832E-2</v>
      </c>
      <c r="AZ101" s="335">
        <f t="shared" si="60"/>
        <v>-2.8907828175636197E-2</v>
      </c>
      <c r="BA101" s="335">
        <f t="shared" si="60"/>
        <v>-3.723178140477279E-2</v>
      </c>
      <c r="BB101" s="335">
        <f t="shared" si="60"/>
        <v>-4.5645943059942962E-2</v>
      </c>
      <c r="BC101" s="335">
        <f t="shared" si="60"/>
        <v>-5.617089843791645E-2</v>
      </c>
      <c r="BD101" s="335">
        <f t="shared" si="60"/>
        <v>-7.4738938004696664E-2</v>
      </c>
      <c r="BE101" s="335">
        <f t="shared" si="60"/>
        <v>-0.17914709744352408</v>
      </c>
      <c r="BF101" s="335">
        <f t="shared" ref="BF101:BG101" si="63">BF77/$AX77-1</f>
        <v>-0.17292271610616394</v>
      </c>
      <c r="BG101" s="335">
        <f t="shared" si="63"/>
        <v>-0.13954074008188699</v>
      </c>
      <c r="BH101" s="1039"/>
      <c r="BI101" s="1039"/>
      <c r="BJ101" s="1045"/>
    </row>
    <row r="102" spans="1:62" s="141" customFormat="1">
      <c r="A102" s="32"/>
      <c r="B102" s="28"/>
      <c r="C102" s="28"/>
      <c r="D102" s="28"/>
      <c r="E102" s="28"/>
      <c r="F102" s="28"/>
      <c r="G102" s="28"/>
      <c r="H102" s="28"/>
      <c r="I102" s="28"/>
      <c r="J102" s="28"/>
      <c r="K102" s="28"/>
      <c r="L102" s="28"/>
      <c r="M102" s="28"/>
      <c r="N102" s="28"/>
      <c r="O102" s="28"/>
      <c r="P102" s="1127"/>
      <c r="Q102" s="28"/>
      <c r="R102" s="28"/>
      <c r="S102" s="28"/>
      <c r="T102" s="314" t="s">
        <v>59</v>
      </c>
      <c r="U102" s="28"/>
      <c r="V102" s="28"/>
      <c r="W102" s="28"/>
      <c r="X102" s="28"/>
      <c r="Y102" s="1046" t="s">
        <v>979</v>
      </c>
      <c r="Z102" s="1058"/>
      <c r="AA102" s="150"/>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35">
        <f t="shared" si="60"/>
        <v>-5.5340684939024887E-2</v>
      </c>
      <c r="AZ102" s="335">
        <f t="shared" si="60"/>
        <v>-7.4725716119560026E-2</v>
      </c>
      <c r="BA102" s="335">
        <f t="shared" si="60"/>
        <v>-0.4301235522120932</v>
      </c>
      <c r="BB102" s="335">
        <f t="shared" si="60"/>
        <v>-0.42869658885820228</v>
      </c>
      <c r="BC102" s="335">
        <f t="shared" si="60"/>
        <v>-0.356554955391711</v>
      </c>
      <c r="BD102" s="335">
        <f t="shared" si="60"/>
        <v>-0.39769361304665218</v>
      </c>
      <c r="BE102" s="335">
        <f t="shared" si="60"/>
        <v>-0.42909816734867257</v>
      </c>
      <c r="BF102" s="335">
        <f t="shared" ref="BF102:BG102" si="64">BF78/$AX78-1</f>
        <v>-0.41624509825385614</v>
      </c>
      <c r="BG102" s="335">
        <f t="shared" si="64"/>
        <v>-0.45233001635637771</v>
      </c>
      <c r="BH102" s="1039"/>
      <c r="BI102" s="1039"/>
      <c r="BJ102" s="1045"/>
    </row>
    <row r="103" spans="1:62" s="141" customFormat="1">
      <c r="A103" s="32"/>
      <c r="B103" s="28"/>
      <c r="C103" s="28"/>
      <c r="D103" s="28"/>
      <c r="E103" s="28"/>
      <c r="F103" s="28"/>
      <c r="G103" s="28"/>
      <c r="H103" s="28"/>
      <c r="I103" s="28"/>
      <c r="J103" s="28"/>
      <c r="K103" s="28"/>
      <c r="L103" s="28"/>
      <c r="M103" s="28"/>
      <c r="N103" s="28"/>
      <c r="O103" s="28"/>
      <c r="P103" s="1127"/>
      <c r="Q103" s="28"/>
      <c r="R103" s="28"/>
      <c r="S103" s="28"/>
      <c r="T103" s="314" t="s">
        <v>60</v>
      </c>
      <c r="U103" s="28"/>
      <c r="V103" s="28"/>
      <c r="W103" s="28"/>
      <c r="X103" s="28"/>
      <c r="Y103" s="314" t="s">
        <v>206</v>
      </c>
      <c r="Z103" s="1058"/>
      <c r="AA103" s="150"/>
      <c r="AB103" s="327"/>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35">
        <f t="shared" si="60"/>
        <v>-3.822192753438558E-2</v>
      </c>
      <c r="AZ103" s="335">
        <f t="shared" si="60"/>
        <v>-8.1694706828846164E-2</v>
      </c>
      <c r="BA103" s="335">
        <f t="shared" si="60"/>
        <v>-7.6385761462605561E-2</v>
      </c>
      <c r="BB103" s="335">
        <f t="shared" si="60"/>
        <v>-1.7561990347896295E-2</v>
      </c>
      <c r="BC103" s="335">
        <f t="shared" si="60"/>
        <v>-0.13532936976314791</v>
      </c>
      <c r="BD103" s="335">
        <f t="shared" si="60"/>
        <v>-0.11536197544859672</v>
      </c>
      <c r="BE103" s="335">
        <f t="shared" si="60"/>
        <v>-7.4806069584020585E-2</v>
      </c>
      <c r="BF103" s="335">
        <f t="shared" ref="BF103:BG103" si="65">BF79/$AX79-1</f>
        <v>-0.14499095732866818</v>
      </c>
      <c r="BG103" s="335">
        <f t="shared" si="65"/>
        <v>-0.17695249479508013</v>
      </c>
      <c r="BH103" s="1039"/>
      <c r="BI103" s="1039"/>
      <c r="BJ103" s="1045"/>
    </row>
    <row r="104" spans="1:62" s="141" customFormat="1">
      <c r="A104" s="32"/>
      <c r="B104" s="28"/>
      <c r="C104" s="28"/>
      <c r="D104" s="28"/>
      <c r="E104" s="28"/>
      <c r="F104" s="28"/>
      <c r="G104" s="28"/>
      <c r="H104" s="28"/>
      <c r="I104" s="28"/>
      <c r="J104" s="28"/>
      <c r="K104" s="28"/>
      <c r="L104" s="28"/>
      <c r="M104" s="28"/>
      <c r="N104" s="28"/>
      <c r="O104" s="28"/>
      <c r="P104" s="1127"/>
      <c r="Q104" s="28"/>
      <c r="R104" s="28"/>
      <c r="S104" s="28"/>
      <c r="T104" s="314" t="s">
        <v>751</v>
      </c>
      <c r="U104" s="28"/>
      <c r="V104" s="28"/>
      <c r="W104" s="28"/>
      <c r="X104" s="28"/>
      <c r="Y104" s="314" t="s">
        <v>400</v>
      </c>
      <c r="Z104" s="1058"/>
      <c r="AA104" s="150"/>
      <c r="AB104" s="327"/>
      <c r="AC104" s="327"/>
      <c r="AD104" s="327"/>
      <c r="AE104" s="327"/>
      <c r="AF104" s="327"/>
      <c r="AG104" s="327"/>
      <c r="AH104" s="327"/>
      <c r="AI104" s="327"/>
      <c r="AJ104" s="327"/>
      <c r="AK104" s="327"/>
      <c r="AL104" s="327"/>
      <c r="AM104" s="327"/>
      <c r="AN104" s="327"/>
      <c r="AO104" s="327"/>
      <c r="AP104" s="327"/>
      <c r="AQ104" s="327"/>
      <c r="AR104" s="327"/>
      <c r="AS104" s="327"/>
      <c r="AT104" s="327"/>
      <c r="AU104" s="327"/>
      <c r="AV104" s="327"/>
      <c r="AW104" s="327"/>
      <c r="AX104" s="327"/>
      <c r="AY104" s="335">
        <f t="shared" si="60"/>
        <v>-1.1966984684402826E-2</v>
      </c>
      <c r="AZ104" s="335">
        <f t="shared" si="60"/>
        <v>-4.1996476658814119E-2</v>
      </c>
      <c r="BA104" s="335">
        <f t="shared" si="60"/>
        <v>-5.0279504304716616E-2</v>
      </c>
      <c r="BB104" s="335">
        <f t="shared" si="60"/>
        <v>-3.5196378198860789E-2</v>
      </c>
      <c r="BC104" s="335">
        <f t="shared" si="60"/>
        <v>-4.9593951786307988E-2</v>
      </c>
      <c r="BD104" s="335">
        <f t="shared" si="60"/>
        <v>-8.2799731101064866E-2</v>
      </c>
      <c r="BE104" s="335">
        <f t="shared" si="60"/>
        <v>-0.14230345450569237</v>
      </c>
      <c r="BF104" s="335">
        <f t="shared" ref="BF104:BG104" si="66">BF80/$AX80-1</f>
        <v>-0.11277972460628205</v>
      </c>
      <c r="BG104" s="335">
        <f t="shared" si="66"/>
        <v>-0.17014351802727967</v>
      </c>
      <c r="BH104" s="1039"/>
      <c r="BI104" s="1039"/>
      <c r="BJ104" s="1045"/>
    </row>
    <row r="105" spans="1:62" s="141" customFormat="1">
      <c r="A105" s="32"/>
      <c r="B105" s="28"/>
      <c r="C105" s="28"/>
      <c r="D105" s="28"/>
      <c r="E105" s="28"/>
      <c r="F105" s="28"/>
      <c r="G105" s="28"/>
      <c r="H105" s="28"/>
      <c r="I105" s="28"/>
      <c r="J105" s="28"/>
      <c r="K105" s="28"/>
      <c r="L105" s="28"/>
      <c r="M105" s="28"/>
      <c r="N105" s="28"/>
      <c r="O105" s="28"/>
      <c r="P105" s="1127"/>
      <c r="Q105" s="28"/>
      <c r="R105" s="28"/>
      <c r="S105" s="28"/>
      <c r="T105" s="314" t="s">
        <v>61</v>
      </c>
      <c r="U105" s="28"/>
      <c r="V105" s="28"/>
      <c r="W105" s="28"/>
      <c r="X105" s="28"/>
      <c r="Y105" s="314" t="s">
        <v>207</v>
      </c>
      <c r="Z105" s="1058"/>
      <c r="AA105" s="150"/>
      <c r="AB105" s="327"/>
      <c r="AC105" s="327"/>
      <c r="AD105" s="327"/>
      <c r="AE105" s="327"/>
      <c r="AF105" s="327"/>
      <c r="AG105" s="327"/>
      <c r="AH105" s="327"/>
      <c r="AI105" s="327"/>
      <c r="AJ105" s="327"/>
      <c r="AK105" s="327"/>
      <c r="AL105" s="327"/>
      <c r="AM105" s="327"/>
      <c r="AN105" s="327"/>
      <c r="AO105" s="327"/>
      <c r="AP105" s="327"/>
      <c r="AQ105" s="327"/>
      <c r="AR105" s="327"/>
      <c r="AS105" s="327"/>
      <c r="AT105" s="327"/>
      <c r="AU105" s="327"/>
      <c r="AV105" s="327"/>
      <c r="AW105" s="327"/>
      <c r="AX105" s="327"/>
      <c r="AY105" s="335">
        <f t="shared" si="60"/>
        <v>-2.4946313548565247E-2</v>
      </c>
      <c r="AZ105" s="335">
        <f t="shared" si="60"/>
        <v>-1.0219990583602123E-2</v>
      </c>
      <c r="BA105" s="335">
        <f t="shared" si="60"/>
        <v>-4.3165507373045253E-3</v>
      </c>
      <c r="BB105" s="335">
        <f t="shared" si="60"/>
        <v>6.8963316731887048E-3</v>
      </c>
      <c r="BC105" s="335">
        <f t="shared" si="60"/>
        <v>2.9958074328007234E-2</v>
      </c>
      <c r="BD105" s="335">
        <f t="shared" si="60"/>
        <v>4.7567217920221561E-2</v>
      </c>
      <c r="BE105" s="335">
        <f t="shared" si="60"/>
        <v>-2.7878318829279713E-3</v>
      </c>
      <c r="BF105" s="335">
        <f t="shared" ref="BF105:BG105" si="67">BF81/$AX81-1</f>
        <v>2.3995650127027313E-2</v>
      </c>
      <c r="BG105" s="335">
        <f t="shared" si="67"/>
        <v>-1.0483672972339098E-2</v>
      </c>
      <c r="BH105" s="1039"/>
      <c r="BI105" s="1039"/>
      <c r="BJ105" s="1045"/>
    </row>
    <row r="106" spans="1:62" s="141" customFormat="1" ht="16.8" thickBot="1">
      <c r="A106" s="32"/>
      <c r="B106" s="28"/>
      <c r="C106" s="28"/>
      <c r="D106" s="28"/>
      <c r="E106" s="28"/>
      <c r="F106" s="28"/>
      <c r="G106" s="28"/>
      <c r="H106" s="28"/>
      <c r="I106" s="28"/>
      <c r="J106" s="28"/>
      <c r="K106" s="28"/>
      <c r="L106" s="28"/>
      <c r="M106" s="28"/>
      <c r="N106" s="28"/>
      <c r="O106" s="28"/>
      <c r="P106" s="1127"/>
      <c r="Q106" s="28"/>
      <c r="R106" s="28"/>
      <c r="S106" s="28"/>
      <c r="T106" s="398" t="s">
        <v>752</v>
      </c>
      <c r="U106" s="28"/>
      <c r="V106" s="28"/>
      <c r="W106" s="28"/>
      <c r="X106" s="28"/>
      <c r="Y106" s="398" t="s">
        <v>797</v>
      </c>
      <c r="Z106" s="1059"/>
      <c r="AA106" s="154"/>
      <c r="AB106" s="1066"/>
      <c r="AC106" s="1066"/>
      <c r="AD106" s="1066"/>
      <c r="AE106" s="1066"/>
      <c r="AF106" s="1066"/>
      <c r="AG106" s="1066"/>
      <c r="AH106" s="1066"/>
      <c r="AI106" s="1066"/>
      <c r="AJ106" s="1066"/>
      <c r="AK106" s="1066"/>
      <c r="AL106" s="1066"/>
      <c r="AM106" s="1066"/>
      <c r="AN106" s="1066"/>
      <c r="AO106" s="1066"/>
      <c r="AP106" s="1066"/>
      <c r="AQ106" s="1066"/>
      <c r="AR106" s="1066"/>
      <c r="AS106" s="1066"/>
      <c r="AT106" s="1066"/>
      <c r="AU106" s="1066"/>
      <c r="AV106" s="1066"/>
      <c r="AW106" s="1066"/>
      <c r="AX106" s="1066"/>
      <c r="AY106" s="1060">
        <f t="shared" si="60"/>
        <v>-3.1779419956294519E-2</v>
      </c>
      <c r="AZ106" s="1060">
        <f t="shared" si="60"/>
        <v>-9.0332584283736028E-2</v>
      </c>
      <c r="BA106" s="1060">
        <f t="shared" si="60"/>
        <v>-0.11526075656129242</v>
      </c>
      <c r="BB106" s="1060">
        <f t="shared" si="60"/>
        <v>-0.15794262786597746</v>
      </c>
      <c r="BC106" s="1060">
        <f t="shared" si="60"/>
        <v>-0.17064625091086083</v>
      </c>
      <c r="BD106" s="1060">
        <f t="shared" si="60"/>
        <v>-0.20295731979703269</v>
      </c>
      <c r="BE106" s="1060">
        <f>BE82/$AX82-1</f>
        <v>-0.22124763656544866</v>
      </c>
      <c r="BF106" s="1060">
        <f>BF82/$AX82-1</f>
        <v>-0.26046685079718324</v>
      </c>
      <c r="BG106" s="1060">
        <f>BG82/$AX82-1</f>
        <v>-0.29775237957277467</v>
      </c>
      <c r="BH106" s="1049"/>
      <c r="BI106" s="1049"/>
      <c r="BJ106" s="1045"/>
    </row>
    <row r="107" spans="1:62" s="141" customFormat="1" ht="14.4" thickTop="1">
      <c r="A107" s="32"/>
      <c r="B107" s="28"/>
      <c r="C107" s="28"/>
      <c r="D107" s="28"/>
      <c r="E107" s="28"/>
      <c r="F107" s="28"/>
      <c r="G107" s="28"/>
      <c r="H107" s="28"/>
      <c r="I107" s="28"/>
      <c r="J107" s="28"/>
      <c r="K107" s="28"/>
      <c r="L107" s="28"/>
      <c r="M107" s="28"/>
      <c r="N107" s="28"/>
      <c r="O107" s="28"/>
      <c r="P107" s="1127"/>
      <c r="Q107" s="28"/>
      <c r="R107" s="28"/>
      <c r="S107" s="28"/>
      <c r="T107" s="313" t="s">
        <v>23</v>
      </c>
      <c r="U107" s="28"/>
      <c r="V107" s="28"/>
      <c r="W107" s="28"/>
      <c r="X107" s="28"/>
      <c r="Y107" s="313" t="s">
        <v>0</v>
      </c>
      <c r="Z107" s="1061"/>
      <c r="AA107" s="157"/>
      <c r="AB107" s="580"/>
      <c r="AC107" s="580"/>
      <c r="AD107" s="580"/>
      <c r="AE107" s="580"/>
      <c r="AF107" s="580"/>
      <c r="AG107" s="580"/>
      <c r="AH107" s="580"/>
      <c r="AI107" s="580"/>
      <c r="AJ107" s="580"/>
      <c r="AK107" s="580"/>
      <c r="AL107" s="580"/>
      <c r="AM107" s="580"/>
      <c r="AN107" s="580"/>
      <c r="AO107" s="580"/>
      <c r="AP107" s="580"/>
      <c r="AQ107" s="580"/>
      <c r="AR107" s="580"/>
      <c r="AS107" s="580"/>
      <c r="AT107" s="580"/>
      <c r="AU107" s="580"/>
      <c r="AV107" s="580"/>
      <c r="AW107" s="580"/>
      <c r="AX107" s="580"/>
      <c r="AY107" s="1062">
        <f t="shared" si="60"/>
        <v>-3.9181125158562757E-2</v>
      </c>
      <c r="AZ107" s="1062">
        <f t="shared" si="60"/>
        <v>-6.9990122108083974E-2</v>
      </c>
      <c r="BA107" s="1062">
        <f t="shared" si="60"/>
        <v>-8.5210829087683626E-2</v>
      </c>
      <c r="BB107" s="1062">
        <f t="shared" si="60"/>
        <v>-9.7118039583730886E-2</v>
      </c>
      <c r="BC107" s="1062">
        <f t="shared" si="60"/>
        <v>-0.13132659946840819</v>
      </c>
      <c r="BD107" s="1062">
        <f t="shared" si="60"/>
        <v>-0.15947978727020917</v>
      </c>
      <c r="BE107" s="1062">
        <f t="shared" si="60"/>
        <v>-0.20890716957991096</v>
      </c>
      <c r="BF107" s="1062">
        <f t="shared" ref="BF107:BG107" si="68">BF83/$AX83-1</f>
        <v>-0.19270476484914223</v>
      </c>
      <c r="BG107" s="1062">
        <f t="shared" si="68"/>
        <v>-0.21320985290199401</v>
      </c>
      <c r="BH107" s="1063"/>
      <c r="BI107" s="1063"/>
      <c r="BJ107" s="1045"/>
    </row>
    <row r="108" spans="1:62" s="141" customFormat="1">
      <c r="A108" s="32"/>
      <c r="B108" s="28"/>
      <c r="C108" s="28"/>
      <c r="D108" s="28"/>
      <c r="E108" s="28"/>
      <c r="F108" s="28"/>
      <c r="G108" s="28"/>
      <c r="H108" s="28"/>
      <c r="I108" s="28"/>
      <c r="J108" s="28"/>
      <c r="K108" s="28"/>
      <c r="L108" s="28"/>
      <c r="M108" s="28"/>
      <c r="N108" s="28"/>
      <c r="O108" s="28"/>
      <c r="P108" s="32"/>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32"/>
    </row>
    <row r="111" spans="1:62" s="141" customFormat="1">
      <c r="A111" s="32"/>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32"/>
    </row>
    <row r="112" spans="1:62" s="141" customFormat="1">
      <c r="A112" s="32"/>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32"/>
    </row>
    <row r="113" spans="1:62" s="141" customFormat="1">
      <c r="A113" s="32"/>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32"/>
    </row>
    <row r="114" spans="1:62" s="141" customFormat="1">
      <c r="A114" s="32"/>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32"/>
    </row>
    <row r="115" spans="1:62" s="141" customFormat="1">
      <c r="A115" s="32"/>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32"/>
    </row>
    <row r="116" spans="1:62" s="141" customFormat="1">
      <c r="A116" s="32"/>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32"/>
    </row>
    <row r="117" spans="1:62" s="141" customFormat="1">
      <c r="A117" s="32"/>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32"/>
    </row>
    <row r="118" spans="1:62" s="141" customFormat="1">
      <c r="A118" s="32"/>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32"/>
    </row>
    <row r="119" spans="1:62" s="141" customFormat="1">
      <c r="A119" s="32"/>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32"/>
    </row>
  </sheetData>
  <mergeCells count="22">
    <mergeCell ref="Q1:T1"/>
    <mergeCell ref="V1:Y1"/>
    <mergeCell ref="X15:Y15"/>
    <mergeCell ref="X13:Y13"/>
    <mergeCell ref="S19:T19"/>
    <mergeCell ref="S13:T13"/>
    <mergeCell ref="S15:T15"/>
    <mergeCell ref="X57:Y57"/>
    <mergeCell ref="X60:Y60"/>
    <mergeCell ref="X61:Y61"/>
    <mergeCell ref="S30:T30"/>
    <mergeCell ref="S36:T36"/>
    <mergeCell ref="S35:T35"/>
    <mergeCell ref="S34:T34"/>
    <mergeCell ref="S33:T33"/>
    <mergeCell ref="X30:Y30"/>
    <mergeCell ref="X33:Y33"/>
    <mergeCell ref="X34:Y34"/>
    <mergeCell ref="X35:Y35"/>
    <mergeCell ref="X36:Y36"/>
    <mergeCell ref="S57:T57"/>
    <mergeCell ref="S60:T60"/>
  </mergeCells>
  <phoneticPr fontId="10"/>
  <pageMargins left="2.0866141732283467" right="0.70866141732283472" top="1.1417322834645669" bottom="0.35433070866141736" header="0.31496062992125984" footer="0.31496062992125984"/>
  <pageSetup paperSize="9" scale="39" fitToWidth="0" orientation="portrait" r:id="rId1"/>
  <headerFooter alignWithMargins="0"/>
  <ignoredErrors>
    <ignoredError sqref="AA19:BG19 AA48:BG48 AA64:BG64"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L190"/>
  <sheetViews>
    <sheetView zoomScaleNormal="100" workbookViewId="0">
      <pane xSplit="20" ySplit="4" topLeftCell="U5" activePane="bottomRight" state="frozen"/>
      <selection activeCell="D28" sqref="D28"/>
      <selection pane="topRight" activeCell="D28" sqref="D28"/>
      <selection pane="bottomLeft" activeCell="D28" sqref="D28"/>
      <selection pane="bottomRight" activeCell="U5" sqref="U5"/>
    </sheetView>
  </sheetViews>
  <sheetFormatPr defaultColWidth="9" defaultRowHeight="13.8"/>
  <cols>
    <col min="1" max="1" width="1.6640625" style="32" customWidth="1"/>
    <col min="2" max="15" width="1.6640625" style="28" hidden="1" customWidth="1"/>
    <col min="16" max="19" width="1.6640625" style="28" customWidth="1"/>
    <col min="20" max="20" width="47.77734375" style="28" customWidth="1"/>
    <col min="21" max="24" width="1.6640625" style="28" customWidth="1"/>
    <col min="25" max="25" width="53.88671875" style="28" customWidth="1"/>
    <col min="26" max="26" width="10.6640625" style="28" hidden="1" customWidth="1"/>
    <col min="27" max="59" width="11.109375" style="28" customWidth="1"/>
    <col min="60" max="61" width="11.109375" style="28" hidden="1" customWidth="1"/>
    <col min="62" max="62" width="10.6640625" style="32" customWidth="1"/>
    <col min="63" max="63" width="7.88671875" style="28" customWidth="1"/>
    <col min="64" max="73" width="9" style="28"/>
    <col min="74" max="74" width="10.88671875" style="28" customWidth="1"/>
    <col min="75" max="88" width="9" style="28"/>
    <col min="89" max="89" width="11.109375" style="28" customWidth="1"/>
    <col min="90" max="16384" width="9" style="28"/>
  </cols>
  <sheetData>
    <row r="1" spans="2:90" ht="49.5" customHeight="1">
      <c r="Q1" s="1915" t="s">
        <v>754</v>
      </c>
      <c r="R1" s="1927"/>
      <c r="S1" s="1927"/>
      <c r="T1" s="1927"/>
      <c r="V1" s="1929" t="s">
        <v>755</v>
      </c>
      <c r="W1" s="1930"/>
      <c r="X1" s="1930"/>
      <c r="Y1" s="1930"/>
      <c r="Z1" s="724"/>
    </row>
    <row r="2" spans="2:90" ht="14.25" customHeight="1">
      <c r="Q2" s="35" t="str">
        <f>'0.Contents'!C2</f>
        <v>＜確報値＞</v>
      </c>
      <c r="V2" s="36" t="str">
        <f>'0.Contents'!$E$2</f>
        <v>&lt;Final Figures&gt;</v>
      </c>
    </row>
    <row r="3" spans="2:90" ht="18.75" customHeight="1" thickBot="1">
      <c r="Q3" s="28" t="s">
        <v>742</v>
      </c>
      <c r="V3" s="28" t="s">
        <v>743</v>
      </c>
    </row>
    <row r="4" spans="2:90" ht="14.4" thickBot="1">
      <c r="Q4" s="725"/>
      <c r="R4" s="726"/>
      <c r="S4" s="726"/>
      <c r="T4" s="1405"/>
      <c r="U4" s="727"/>
      <c r="V4" s="725"/>
      <c r="W4" s="726"/>
      <c r="X4" s="726"/>
      <c r="Y4" s="1405"/>
      <c r="Z4" s="1455"/>
      <c r="AA4" s="589">
        <v>1990</v>
      </c>
      <c r="AB4" s="589">
        <f>AA4+1</f>
        <v>1991</v>
      </c>
      <c r="AC4" s="589">
        <f t="shared" ref="AC4:BE4" si="0">AB4+1</f>
        <v>1992</v>
      </c>
      <c r="AD4" s="589">
        <f t="shared" si="0"/>
        <v>1993</v>
      </c>
      <c r="AE4" s="589">
        <f t="shared" si="0"/>
        <v>1994</v>
      </c>
      <c r="AF4" s="589">
        <f t="shared" si="0"/>
        <v>1995</v>
      </c>
      <c r="AG4" s="589">
        <f t="shared" si="0"/>
        <v>1996</v>
      </c>
      <c r="AH4" s="589">
        <f t="shared" si="0"/>
        <v>1997</v>
      </c>
      <c r="AI4" s="589">
        <f t="shared" si="0"/>
        <v>1998</v>
      </c>
      <c r="AJ4" s="589">
        <f t="shared" si="0"/>
        <v>1999</v>
      </c>
      <c r="AK4" s="589">
        <f t="shared" si="0"/>
        <v>2000</v>
      </c>
      <c r="AL4" s="589">
        <f t="shared" si="0"/>
        <v>2001</v>
      </c>
      <c r="AM4" s="589">
        <f t="shared" si="0"/>
        <v>2002</v>
      </c>
      <c r="AN4" s="589">
        <f t="shared" si="0"/>
        <v>2003</v>
      </c>
      <c r="AO4" s="589">
        <f t="shared" si="0"/>
        <v>2004</v>
      </c>
      <c r="AP4" s="589">
        <f t="shared" si="0"/>
        <v>2005</v>
      </c>
      <c r="AQ4" s="589">
        <f t="shared" si="0"/>
        <v>2006</v>
      </c>
      <c r="AR4" s="589">
        <f t="shared" si="0"/>
        <v>2007</v>
      </c>
      <c r="AS4" s="589">
        <f t="shared" si="0"/>
        <v>2008</v>
      </c>
      <c r="AT4" s="589">
        <f t="shared" si="0"/>
        <v>2009</v>
      </c>
      <c r="AU4" s="589">
        <f t="shared" si="0"/>
        <v>2010</v>
      </c>
      <c r="AV4" s="589">
        <f t="shared" si="0"/>
        <v>2011</v>
      </c>
      <c r="AW4" s="589">
        <f t="shared" si="0"/>
        <v>2012</v>
      </c>
      <c r="AX4" s="589">
        <f t="shared" si="0"/>
        <v>2013</v>
      </c>
      <c r="AY4" s="589">
        <f t="shared" si="0"/>
        <v>2014</v>
      </c>
      <c r="AZ4" s="589">
        <f t="shared" si="0"/>
        <v>2015</v>
      </c>
      <c r="BA4" s="589">
        <f t="shared" si="0"/>
        <v>2016</v>
      </c>
      <c r="BB4" s="589">
        <f t="shared" si="0"/>
        <v>2017</v>
      </c>
      <c r="BC4" s="589">
        <f t="shared" si="0"/>
        <v>2018</v>
      </c>
      <c r="BD4" s="589">
        <f t="shared" si="0"/>
        <v>2019</v>
      </c>
      <c r="BE4" s="590">
        <f t="shared" si="0"/>
        <v>2020</v>
      </c>
      <c r="BF4" s="589">
        <f t="shared" ref="BF4:BG4" si="1">BE4+1</f>
        <v>2021</v>
      </c>
      <c r="BG4" s="589">
        <f t="shared" si="1"/>
        <v>2022</v>
      </c>
      <c r="BH4" s="728" t="s">
        <v>18</v>
      </c>
      <c r="BI4" s="729" t="s">
        <v>2</v>
      </c>
      <c r="BJ4" s="497"/>
    </row>
    <row r="5" spans="2:90" ht="16.2">
      <c r="Q5" s="732" t="s">
        <v>891</v>
      </c>
      <c r="R5" s="730"/>
      <c r="S5" s="730"/>
      <c r="T5" s="1366"/>
      <c r="V5" s="732" t="s">
        <v>756</v>
      </c>
      <c r="W5" s="730"/>
      <c r="X5" s="730"/>
      <c r="Y5" s="1366"/>
      <c r="Z5" s="1456"/>
      <c r="AA5" s="733">
        <f t="shared" ref="AA5:BG5" si="2">SUM(AA6,AA14,AA77,AA56,AA101)</f>
        <v>1067561.954437844</v>
      </c>
      <c r="AB5" s="733">
        <f t="shared" si="2"/>
        <v>1077811.3134951489</v>
      </c>
      <c r="AC5" s="733">
        <f t="shared" si="2"/>
        <v>1085822.1633882239</v>
      </c>
      <c r="AD5" s="733">
        <f t="shared" si="2"/>
        <v>1081001.6873980737</v>
      </c>
      <c r="AE5" s="733">
        <f t="shared" si="2"/>
        <v>1130903.9713782833</v>
      </c>
      <c r="AF5" s="733">
        <f t="shared" si="2"/>
        <v>1142141.2286336392</v>
      </c>
      <c r="AG5" s="733">
        <f t="shared" si="2"/>
        <v>1153549.6793706228</v>
      </c>
      <c r="AH5" s="733">
        <f t="shared" si="2"/>
        <v>1147096.7966268647</v>
      </c>
      <c r="AI5" s="733">
        <f t="shared" si="2"/>
        <v>1113157.8091833084</v>
      </c>
      <c r="AJ5" s="733">
        <f t="shared" si="2"/>
        <v>1149478.7329300642</v>
      </c>
      <c r="AK5" s="733">
        <f t="shared" si="2"/>
        <v>1170300.242834518</v>
      </c>
      <c r="AL5" s="733">
        <f t="shared" si="2"/>
        <v>1157360.1822797363</v>
      </c>
      <c r="AM5" s="733">
        <f t="shared" si="2"/>
        <v>1188990.8394394009</v>
      </c>
      <c r="AN5" s="733">
        <f t="shared" si="2"/>
        <v>1197298.2498674172</v>
      </c>
      <c r="AO5" s="733">
        <f t="shared" si="2"/>
        <v>1193442.4477155812</v>
      </c>
      <c r="AP5" s="733">
        <f t="shared" si="2"/>
        <v>1200521.1451346583</v>
      </c>
      <c r="AQ5" s="733">
        <f t="shared" si="2"/>
        <v>1178675.6193085625</v>
      </c>
      <c r="AR5" s="733">
        <f t="shared" si="2"/>
        <v>1214465.8442662507</v>
      </c>
      <c r="AS5" s="733">
        <f t="shared" si="2"/>
        <v>1146918.2616628697</v>
      </c>
      <c r="AT5" s="733">
        <f t="shared" si="2"/>
        <v>1087272.069202096</v>
      </c>
      <c r="AU5" s="733">
        <f t="shared" si="2"/>
        <v>1136944.4120055528</v>
      </c>
      <c r="AV5" s="733">
        <f t="shared" si="2"/>
        <v>1188004.6866890555</v>
      </c>
      <c r="AW5" s="733">
        <f t="shared" si="2"/>
        <v>1227262.5996148486</v>
      </c>
      <c r="AX5" s="733">
        <f t="shared" si="2"/>
        <v>1235372.9068825389</v>
      </c>
      <c r="AY5" s="733">
        <f t="shared" si="2"/>
        <v>1185180.457971914</v>
      </c>
      <c r="AZ5" s="733">
        <f t="shared" si="2"/>
        <v>1145804.5035909081</v>
      </c>
      <c r="BA5" s="734">
        <f t="shared" si="2"/>
        <v>1126057.3880736018</v>
      </c>
      <c r="BB5" s="733">
        <f t="shared" si="2"/>
        <v>1109420.5371072297</v>
      </c>
      <c r="BC5" s="735">
        <f t="shared" si="2"/>
        <v>1064405.5096352606</v>
      </c>
      <c r="BD5" s="733">
        <f t="shared" si="2"/>
        <v>1028518.8113534247</v>
      </c>
      <c r="BE5" s="734">
        <f t="shared" si="2"/>
        <v>967886.42559121503</v>
      </c>
      <c r="BF5" s="734">
        <f t="shared" si="2"/>
        <v>987099.32422712573</v>
      </c>
      <c r="BG5" s="734">
        <f t="shared" si="2"/>
        <v>964053.11496739322</v>
      </c>
      <c r="BH5" s="736"/>
      <c r="BI5" s="737"/>
      <c r="BJ5" s="738"/>
      <c r="BK5" s="739"/>
      <c r="CI5" s="32"/>
      <c r="CJ5" s="32"/>
      <c r="CK5" s="32"/>
      <c r="CL5" s="32"/>
    </row>
    <row r="6" spans="2:90">
      <c r="Q6" s="740"/>
      <c r="R6" s="741" t="s">
        <v>36</v>
      </c>
      <c r="S6" s="742"/>
      <c r="T6" s="1407"/>
      <c r="V6" s="743"/>
      <c r="W6" s="744" t="s">
        <v>413</v>
      </c>
      <c r="X6" s="745"/>
      <c r="Y6" s="1367"/>
      <c r="Z6" s="1457"/>
      <c r="AA6" s="747">
        <f>SUM(AA7,AA13)</f>
        <v>96595.084137272162</v>
      </c>
      <c r="AB6" s="747">
        <f t="shared" ref="AB6:AX6" si="3">SUM(AB7,AB13)</f>
        <v>95433.624256462979</v>
      </c>
      <c r="AC6" s="747">
        <f t="shared" si="3"/>
        <v>94081.148035560938</v>
      </c>
      <c r="AD6" s="747">
        <f t="shared" si="3"/>
        <v>94288.927527660446</v>
      </c>
      <c r="AE6" s="747">
        <f t="shared" si="3"/>
        <v>94024.625516018175</v>
      </c>
      <c r="AF6" s="747">
        <f t="shared" si="3"/>
        <v>92504.497126307018</v>
      </c>
      <c r="AG6" s="747">
        <f t="shared" si="3"/>
        <v>92787.156062007765</v>
      </c>
      <c r="AH6" s="747">
        <f t="shared" si="3"/>
        <v>94924.335932060101</v>
      </c>
      <c r="AI6" s="747">
        <f t="shared" si="3"/>
        <v>87697.994974321438</v>
      </c>
      <c r="AJ6" s="747">
        <f t="shared" si="3"/>
        <v>91218.570783946314</v>
      </c>
      <c r="AK6" s="747">
        <f t="shared" si="3"/>
        <v>90324.136765735748</v>
      </c>
      <c r="AL6" s="747">
        <f t="shared" si="3"/>
        <v>87839.806991662714</v>
      </c>
      <c r="AM6" s="747">
        <f t="shared" si="3"/>
        <v>94250.698187997274</v>
      </c>
      <c r="AN6" s="747">
        <f t="shared" si="3"/>
        <v>95742.694172039759</v>
      </c>
      <c r="AO6" s="747">
        <f t="shared" si="3"/>
        <v>96100.946014875954</v>
      </c>
      <c r="AP6" s="747">
        <f t="shared" si="3"/>
        <v>99040.600191294245</v>
      </c>
      <c r="AQ6" s="747">
        <f t="shared" si="3"/>
        <v>98162.843561120433</v>
      </c>
      <c r="AR6" s="747">
        <f t="shared" si="3"/>
        <v>104060.64106865996</v>
      </c>
      <c r="AS6" s="747">
        <f t="shared" si="3"/>
        <v>100107.56314302962</v>
      </c>
      <c r="AT6" s="747">
        <f t="shared" si="3"/>
        <v>98926.455646984716</v>
      </c>
      <c r="AU6" s="747">
        <f t="shared" si="3"/>
        <v>99878.164634147106</v>
      </c>
      <c r="AV6" s="747">
        <f t="shared" si="3"/>
        <v>101746.74144518976</v>
      </c>
      <c r="AW6" s="747">
        <f t="shared" si="3"/>
        <v>104706.61789469871</v>
      </c>
      <c r="AX6" s="747">
        <f t="shared" si="3"/>
        <v>103573.27426516521</v>
      </c>
      <c r="AY6" s="747">
        <f t="shared" ref="AY6:BE6" si="4">SUM(AY7,AY13)</f>
        <v>97719.033398069718</v>
      </c>
      <c r="AZ6" s="747">
        <f t="shared" si="4"/>
        <v>94216.495044329</v>
      </c>
      <c r="BA6" s="748">
        <f t="shared" si="4"/>
        <v>98129.524353352506</v>
      </c>
      <c r="BB6" s="747">
        <f t="shared" si="4"/>
        <v>92221.508836087829</v>
      </c>
      <c r="BC6" s="749">
        <f t="shared" si="4"/>
        <v>90664.142005414731</v>
      </c>
      <c r="BD6" s="747">
        <f t="shared" si="4"/>
        <v>86671.264135983743</v>
      </c>
      <c r="BE6" s="748">
        <f t="shared" si="4"/>
        <v>79731.676113952621</v>
      </c>
      <c r="BF6" s="748">
        <f t="shared" ref="BF6:BG6" si="5">SUM(BF7,BF13)</f>
        <v>82928.396526391924</v>
      </c>
      <c r="BG6" s="748">
        <f t="shared" si="5"/>
        <v>82419.111798004058</v>
      </c>
      <c r="BH6" s="750"/>
      <c r="BI6" s="751"/>
      <c r="BJ6" s="752"/>
    </row>
    <row r="7" spans="2:90">
      <c r="Q7" s="740"/>
      <c r="R7" s="753"/>
      <c r="S7" s="754" t="s">
        <v>757</v>
      </c>
      <c r="T7" s="1407"/>
      <c r="V7" s="743"/>
      <c r="W7" s="755"/>
      <c r="X7" s="744" t="s">
        <v>972</v>
      </c>
      <c r="Y7" s="1368"/>
      <c r="Z7" s="1457"/>
      <c r="AA7" s="747">
        <f>SUM(AA8:AA12)</f>
        <v>96227.840095920968</v>
      </c>
      <c r="AB7" s="747">
        <f t="shared" ref="AB7:BA7" si="6">SUM(AB8:AB12)</f>
        <v>95410.24527280865</v>
      </c>
      <c r="AC7" s="747">
        <f t="shared" si="6"/>
        <v>94329.403914667637</v>
      </c>
      <c r="AD7" s="747">
        <f t="shared" si="6"/>
        <v>94434.895527897112</v>
      </c>
      <c r="AE7" s="747">
        <f t="shared" si="6"/>
        <v>94571.355862328841</v>
      </c>
      <c r="AF7" s="747">
        <f t="shared" si="6"/>
        <v>93217.293194885511</v>
      </c>
      <c r="AG7" s="747">
        <f t="shared" si="6"/>
        <v>93508.446780766986</v>
      </c>
      <c r="AH7" s="747">
        <f t="shared" si="6"/>
        <v>95871.779059364198</v>
      </c>
      <c r="AI7" s="747">
        <f t="shared" si="6"/>
        <v>91585.054777687663</v>
      </c>
      <c r="AJ7" s="747">
        <f t="shared" si="6"/>
        <v>95229.703797162365</v>
      </c>
      <c r="AK7" s="747">
        <f t="shared" si="6"/>
        <v>95265.902632369049</v>
      </c>
      <c r="AL7" s="747">
        <f t="shared" si="6"/>
        <v>93016.601850018837</v>
      </c>
      <c r="AM7" s="747">
        <f t="shared" si="6"/>
        <v>95536.181299718504</v>
      </c>
      <c r="AN7" s="747">
        <f t="shared" si="6"/>
        <v>96848.357613923552</v>
      </c>
      <c r="AO7" s="747">
        <f t="shared" si="6"/>
        <v>96968.185172323996</v>
      </c>
      <c r="AP7" s="747">
        <f t="shared" si="6"/>
        <v>102438.2163695372</v>
      </c>
      <c r="AQ7" s="747">
        <f t="shared" si="6"/>
        <v>100677.28663417732</v>
      </c>
      <c r="AR7" s="747">
        <f t="shared" si="6"/>
        <v>105648.65650361883</v>
      </c>
      <c r="AS7" s="747">
        <f t="shared" si="6"/>
        <v>103516.13559368002</v>
      </c>
      <c r="AT7" s="747">
        <f t="shared" si="6"/>
        <v>100725.56284456667</v>
      </c>
      <c r="AU7" s="747">
        <f t="shared" si="6"/>
        <v>104102.48472078118</v>
      </c>
      <c r="AV7" s="747">
        <f t="shared" si="6"/>
        <v>105164.83414176657</v>
      </c>
      <c r="AW7" s="747">
        <f t="shared" si="6"/>
        <v>107074.50329280703</v>
      </c>
      <c r="AX7" s="747">
        <f t="shared" si="6"/>
        <v>106202.58380867791</v>
      </c>
      <c r="AY7" s="747">
        <f>SUM(AY8:AY12)</f>
        <v>99660.017286149741</v>
      </c>
      <c r="AZ7" s="747">
        <f t="shared" si="6"/>
        <v>96904.070800997884</v>
      </c>
      <c r="BA7" s="748">
        <f t="shared" si="6"/>
        <v>101474.67449453988</v>
      </c>
      <c r="BB7" s="747">
        <f t="shared" ref="BB7:BF7" si="7">SUM(BB8:BB12)</f>
        <v>95783.225156656714</v>
      </c>
      <c r="BC7" s="749">
        <f t="shared" si="7"/>
        <v>94455.932463905992</v>
      </c>
      <c r="BD7" s="747">
        <f t="shared" si="7"/>
        <v>89552.552929313562</v>
      </c>
      <c r="BE7" s="748">
        <f t="shared" si="7"/>
        <v>82066.588495680538</v>
      </c>
      <c r="BF7" s="748">
        <f t="shared" si="7"/>
        <v>87644.809867251883</v>
      </c>
      <c r="BG7" s="748">
        <f>SUM(BG8:BG12)</f>
        <v>84883.169114217686</v>
      </c>
      <c r="BH7" s="750"/>
      <c r="BI7" s="751"/>
      <c r="BJ7" s="752"/>
    </row>
    <row r="8" spans="2:90">
      <c r="Q8" s="740"/>
      <c r="R8" s="757"/>
      <c r="S8" s="757"/>
      <c r="T8" s="812" t="s">
        <v>758</v>
      </c>
      <c r="V8" s="740"/>
      <c r="W8" s="757"/>
      <c r="X8" s="757"/>
      <c r="Y8" s="1374" t="s">
        <v>216</v>
      </c>
      <c r="Z8" s="762"/>
      <c r="AA8" s="759">
        <v>27758.471743628463</v>
      </c>
      <c r="AB8" s="759">
        <v>25805.721347143925</v>
      </c>
      <c r="AC8" s="759">
        <v>23042.952819029226</v>
      </c>
      <c r="AD8" s="759">
        <v>22954.524700723254</v>
      </c>
      <c r="AE8" s="759">
        <v>19618.556220724538</v>
      </c>
      <c r="AF8" s="759">
        <v>18824.147363606815</v>
      </c>
      <c r="AG8" s="759">
        <v>18316.478685924601</v>
      </c>
      <c r="AH8" s="759">
        <v>17170.343799266506</v>
      </c>
      <c r="AI8" s="759">
        <v>15308.917351297627</v>
      </c>
      <c r="AJ8" s="759">
        <v>16355.536616333684</v>
      </c>
      <c r="AK8" s="759">
        <v>17169.681897546008</v>
      </c>
      <c r="AL8" s="759">
        <v>16494.485224294858</v>
      </c>
      <c r="AM8" s="759">
        <v>16305.609284059383</v>
      </c>
      <c r="AN8" s="759">
        <v>15870.659074673345</v>
      </c>
      <c r="AO8" s="759">
        <v>16167.057529363126</v>
      </c>
      <c r="AP8" s="759">
        <v>18780.688131288582</v>
      </c>
      <c r="AQ8" s="759">
        <v>19366.68803903128</v>
      </c>
      <c r="AR8" s="759">
        <v>19342.122588982562</v>
      </c>
      <c r="AS8" s="759">
        <v>19043.266458714395</v>
      </c>
      <c r="AT8" s="759">
        <v>18788.563138086069</v>
      </c>
      <c r="AU8" s="759">
        <v>19474.558425913463</v>
      </c>
      <c r="AV8" s="759">
        <v>18234.870003878426</v>
      </c>
      <c r="AW8" s="759">
        <v>17674.858304314941</v>
      </c>
      <c r="AX8" s="759">
        <v>15837.52266261198</v>
      </c>
      <c r="AY8" s="759">
        <v>15596.250869567892</v>
      </c>
      <c r="AZ8" s="759">
        <v>15119.257367118389</v>
      </c>
      <c r="BA8" s="760">
        <v>15440.996045242744</v>
      </c>
      <c r="BB8" s="759">
        <v>15181.813086243119</v>
      </c>
      <c r="BC8" s="761">
        <v>16892.520783489264</v>
      </c>
      <c r="BD8" s="759">
        <v>16360.264182690527</v>
      </c>
      <c r="BE8" s="760">
        <v>14661.020051662217</v>
      </c>
      <c r="BF8" s="760">
        <v>16220.186457112171</v>
      </c>
      <c r="BG8" s="760">
        <v>15910.055921982734</v>
      </c>
      <c r="BH8" s="762"/>
      <c r="BI8" s="763"/>
      <c r="BJ8" s="764"/>
      <c r="BK8" s="46"/>
      <c r="BL8" s="46"/>
      <c r="BM8" s="46"/>
      <c r="BN8" s="46"/>
    </row>
    <row r="9" spans="2:90">
      <c r="Q9" s="740"/>
      <c r="R9" s="757"/>
      <c r="S9" s="757"/>
      <c r="T9" s="844" t="s">
        <v>759</v>
      </c>
      <c r="V9" s="740"/>
      <c r="W9" s="757"/>
      <c r="X9" s="757"/>
      <c r="Y9" s="1370" t="s">
        <v>178</v>
      </c>
      <c r="Z9" s="769"/>
      <c r="AA9" s="766">
        <v>36109.018943990122</v>
      </c>
      <c r="AB9" s="766">
        <v>36692.980044135649</v>
      </c>
      <c r="AC9" s="766">
        <v>37398.189020982405</v>
      </c>
      <c r="AD9" s="766">
        <v>39632.136517786334</v>
      </c>
      <c r="AE9" s="766">
        <v>39596.939225355076</v>
      </c>
      <c r="AF9" s="766">
        <v>39958.583098682648</v>
      </c>
      <c r="AG9" s="766">
        <v>41372.661988944143</v>
      </c>
      <c r="AH9" s="766">
        <v>44267.217444758477</v>
      </c>
      <c r="AI9" s="766">
        <v>44079.658872689346</v>
      </c>
      <c r="AJ9" s="766">
        <v>44973.403413167776</v>
      </c>
      <c r="AK9" s="766">
        <v>45128.234819691061</v>
      </c>
      <c r="AL9" s="766">
        <v>44244.987586416762</v>
      </c>
      <c r="AM9" s="766">
        <v>43239.103237092218</v>
      </c>
      <c r="AN9" s="766">
        <v>43510.678040591651</v>
      </c>
      <c r="AO9" s="766">
        <v>44289.17851766276</v>
      </c>
      <c r="AP9" s="766">
        <v>45849.097345274095</v>
      </c>
      <c r="AQ9" s="766">
        <v>45326.953458786127</v>
      </c>
      <c r="AR9" s="766">
        <v>45061.820135557355</v>
      </c>
      <c r="AS9" s="766">
        <v>42811.15678588218</v>
      </c>
      <c r="AT9" s="766">
        <v>42312.531793830101</v>
      </c>
      <c r="AU9" s="766">
        <v>43185.186412339375</v>
      </c>
      <c r="AV9" s="766">
        <v>40157.032023533538</v>
      </c>
      <c r="AW9" s="766">
        <v>39563.462812596699</v>
      </c>
      <c r="AX9" s="766">
        <v>38834.529051233221</v>
      </c>
      <c r="AY9" s="766">
        <v>37445.808733533813</v>
      </c>
      <c r="AZ9" s="766">
        <v>38305.095199365162</v>
      </c>
      <c r="BA9" s="767">
        <v>35149.784364081817</v>
      </c>
      <c r="BB9" s="766">
        <v>34337.834978981584</v>
      </c>
      <c r="BC9" s="768">
        <v>35048.781251771979</v>
      </c>
      <c r="BD9" s="766">
        <v>33593.314753592676</v>
      </c>
      <c r="BE9" s="767">
        <v>27434.331637487288</v>
      </c>
      <c r="BF9" s="767">
        <v>28788.860987921042</v>
      </c>
      <c r="BG9" s="767">
        <v>28894.31000554339</v>
      </c>
      <c r="BH9" s="769"/>
      <c r="BI9" s="770"/>
      <c r="BJ9" s="764"/>
      <c r="BK9" s="46"/>
      <c r="BL9" s="46"/>
      <c r="BM9" s="46"/>
      <c r="BN9" s="46"/>
    </row>
    <row r="10" spans="2:90">
      <c r="Q10" s="740"/>
      <c r="R10" s="757"/>
      <c r="S10" s="757"/>
      <c r="T10" s="844" t="s">
        <v>77</v>
      </c>
      <c r="V10" s="740"/>
      <c r="W10" s="757"/>
      <c r="X10" s="757"/>
      <c r="Y10" s="1370" t="s">
        <v>217</v>
      </c>
      <c r="Z10" s="769"/>
      <c r="AA10" s="766">
        <v>1489.2247312704801</v>
      </c>
      <c r="AB10" s="766">
        <v>1467.0581364462912</v>
      </c>
      <c r="AC10" s="766">
        <v>1648.6470348467296</v>
      </c>
      <c r="AD10" s="766">
        <v>1559.4771345547808</v>
      </c>
      <c r="AE10" s="766">
        <v>1277.0009731161583</v>
      </c>
      <c r="AF10" s="766">
        <v>1318.2909053440417</v>
      </c>
      <c r="AG10" s="766">
        <v>1117.8034950349886</v>
      </c>
      <c r="AH10" s="766">
        <v>1221.0652319032031</v>
      </c>
      <c r="AI10" s="766">
        <v>1189.1001332939695</v>
      </c>
      <c r="AJ10" s="766">
        <v>1243.3075714949971</v>
      </c>
      <c r="AK10" s="766">
        <v>1118.7594135361007</v>
      </c>
      <c r="AL10" s="766">
        <v>1083.33473910046</v>
      </c>
      <c r="AM10" s="766">
        <v>1324.9431657335952</v>
      </c>
      <c r="AN10" s="766">
        <v>935.38859707361826</v>
      </c>
      <c r="AO10" s="766">
        <v>1452.2346617480182</v>
      </c>
      <c r="AP10" s="766">
        <v>1629.0698212631107</v>
      </c>
      <c r="AQ10" s="766">
        <v>1163.5006086601986</v>
      </c>
      <c r="AR10" s="766">
        <v>2413.5851392283939</v>
      </c>
      <c r="AS10" s="766">
        <v>2511.2144678324112</v>
      </c>
      <c r="AT10" s="766">
        <v>2587.3446526578268</v>
      </c>
      <c r="AU10" s="766">
        <v>2902.7148184547364</v>
      </c>
      <c r="AV10" s="766">
        <v>3112.990494326858</v>
      </c>
      <c r="AW10" s="766">
        <v>4122.9029155953631</v>
      </c>
      <c r="AX10" s="766">
        <v>3080.3434326727588</v>
      </c>
      <c r="AY10" s="766">
        <v>3192.3971313686784</v>
      </c>
      <c r="AZ10" s="766">
        <v>2956.9458172265495</v>
      </c>
      <c r="BA10" s="767">
        <v>3445.4250266581839</v>
      </c>
      <c r="BB10" s="766">
        <v>2571.040503634692</v>
      </c>
      <c r="BC10" s="768">
        <v>2202.4621613971599</v>
      </c>
      <c r="BD10" s="766">
        <v>1440.5835398665058</v>
      </c>
      <c r="BE10" s="767">
        <v>1510.5526574486314</v>
      </c>
      <c r="BF10" s="767">
        <v>1407.7438104326591</v>
      </c>
      <c r="BG10" s="767">
        <v>1176.7660230882502</v>
      </c>
      <c r="BH10" s="769"/>
      <c r="BI10" s="770"/>
      <c r="BJ10" s="764"/>
      <c r="BK10" s="46"/>
      <c r="BL10" s="46"/>
      <c r="BM10" s="46"/>
      <c r="BN10" s="46"/>
    </row>
    <row r="11" spans="2:90">
      <c r="Q11" s="740"/>
      <c r="R11" s="757"/>
      <c r="S11" s="757"/>
      <c r="T11" s="844" t="s">
        <v>78</v>
      </c>
      <c r="V11" s="740"/>
      <c r="W11" s="757"/>
      <c r="X11" s="757"/>
      <c r="Y11" s="1371" t="s">
        <v>922</v>
      </c>
      <c r="Z11" s="769"/>
      <c r="AA11" s="766">
        <v>30871.124677031905</v>
      </c>
      <c r="AB11" s="766">
        <v>31444.485745082784</v>
      </c>
      <c r="AC11" s="766">
        <v>32239.615039809283</v>
      </c>
      <c r="AD11" s="766">
        <v>30288.757174832739</v>
      </c>
      <c r="AE11" s="766">
        <v>34078.859443133078</v>
      </c>
      <c r="AF11" s="766">
        <v>33116.271827252014</v>
      </c>
      <c r="AG11" s="766">
        <v>32701.502610863256</v>
      </c>
      <c r="AH11" s="766">
        <v>33213.152583436007</v>
      </c>
      <c r="AI11" s="766">
        <v>31007.378420406723</v>
      </c>
      <c r="AJ11" s="766">
        <v>32657.456196165898</v>
      </c>
      <c r="AK11" s="766">
        <v>31849.226501595876</v>
      </c>
      <c r="AL11" s="766">
        <v>31193.794300206759</v>
      </c>
      <c r="AM11" s="766">
        <v>34666.525612833299</v>
      </c>
      <c r="AN11" s="766">
        <v>36531.631901584937</v>
      </c>
      <c r="AO11" s="766">
        <v>35059.714463550088</v>
      </c>
      <c r="AP11" s="766">
        <v>36179.361071711406</v>
      </c>
      <c r="AQ11" s="766">
        <v>34820.144527699711</v>
      </c>
      <c r="AR11" s="766">
        <v>38831.128639850518</v>
      </c>
      <c r="AS11" s="766">
        <v>39150.497881251038</v>
      </c>
      <c r="AT11" s="766">
        <v>37037.123259992666</v>
      </c>
      <c r="AU11" s="766">
        <v>38540.025064073605</v>
      </c>
      <c r="AV11" s="766">
        <v>43659.941620027734</v>
      </c>
      <c r="AW11" s="766">
        <v>45713.27926030002</v>
      </c>
      <c r="AX11" s="766">
        <v>48450.188662159955</v>
      </c>
      <c r="AY11" s="766">
        <v>43425.560551679358</v>
      </c>
      <c r="AZ11" s="766">
        <v>40522.772417287786</v>
      </c>
      <c r="BA11" s="767">
        <v>47438.46905855713</v>
      </c>
      <c r="BB11" s="766">
        <v>43692.536587797316</v>
      </c>
      <c r="BC11" s="768">
        <v>40312.168267247587</v>
      </c>
      <c r="BD11" s="766">
        <v>38158.390453163855</v>
      </c>
      <c r="BE11" s="767">
        <v>38460.684149082401</v>
      </c>
      <c r="BF11" s="767">
        <v>41228.018611786014</v>
      </c>
      <c r="BG11" s="767">
        <v>38902.037163603309</v>
      </c>
      <c r="BH11" s="769"/>
      <c r="BI11" s="770"/>
      <c r="BJ11" s="764"/>
      <c r="BK11" s="46"/>
      <c r="BL11" s="46"/>
      <c r="BM11" s="46"/>
      <c r="BN11" s="46"/>
    </row>
    <row r="12" spans="2:90">
      <c r="Q12" s="740"/>
      <c r="R12" s="757"/>
      <c r="S12" s="757"/>
      <c r="T12" s="1882" t="s">
        <v>1032</v>
      </c>
      <c r="V12" s="740"/>
      <c r="W12" s="757"/>
      <c r="X12" s="757"/>
      <c r="Y12" s="1474" t="s">
        <v>921</v>
      </c>
      <c r="Z12" s="1458"/>
      <c r="AA12" s="771">
        <v>0</v>
      </c>
      <c r="AB12" s="771">
        <v>0</v>
      </c>
      <c r="AC12" s="771">
        <v>0</v>
      </c>
      <c r="AD12" s="771">
        <v>0</v>
      </c>
      <c r="AE12" s="771">
        <v>0</v>
      </c>
      <c r="AF12" s="771">
        <v>0</v>
      </c>
      <c r="AG12" s="771">
        <v>0</v>
      </c>
      <c r="AH12" s="771">
        <v>0</v>
      </c>
      <c r="AI12" s="771">
        <v>0</v>
      </c>
      <c r="AJ12" s="771">
        <v>0</v>
      </c>
      <c r="AK12" s="771">
        <v>0</v>
      </c>
      <c r="AL12" s="771">
        <v>0</v>
      </c>
      <c r="AM12" s="771">
        <v>0</v>
      </c>
      <c r="AN12" s="771">
        <v>0</v>
      </c>
      <c r="AO12" s="771">
        <v>0</v>
      </c>
      <c r="AP12" s="771">
        <v>0</v>
      </c>
      <c r="AQ12" s="771">
        <v>0</v>
      </c>
      <c r="AR12" s="771">
        <v>0</v>
      </c>
      <c r="AS12" s="771">
        <v>0</v>
      </c>
      <c r="AT12" s="771">
        <v>0</v>
      </c>
      <c r="AU12" s="771">
        <v>0</v>
      </c>
      <c r="AV12" s="771">
        <v>0</v>
      </c>
      <c r="AW12" s="771">
        <v>0</v>
      </c>
      <c r="AX12" s="771">
        <v>0</v>
      </c>
      <c r="AY12" s="771">
        <v>0</v>
      </c>
      <c r="AZ12" s="771">
        <v>0</v>
      </c>
      <c r="BA12" s="772">
        <v>0</v>
      </c>
      <c r="BB12" s="771">
        <v>0</v>
      </c>
      <c r="BC12" s="773">
        <v>0</v>
      </c>
      <c r="BD12" s="771">
        <v>0</v>
      </c>
      <c r="BE12" s="772">
        <v>0</v>
      </c>
      <c r="BF12" s="772">
        <v>0</v>
      </c>
      <c r="BG12" s="772">
        <v>0</v>
      </c>
      <c r="BH12" s="774"/>
      <c r="BI12" s="775"/>
      <c r="BJ12" s="764"/>
      <c r="BK12" s="46"/>
      <c r="BL12" s="46"/>
      <c r="BM12" s="46"/>
      <c r="BN12" s="46"/>
    </row>
    <row r="13" spans="2:90">
      <c r="Q13" s="740"/>
      <c r="R13" s="757"/>
      <c r="S13" s="1931" t="s">
        <v>760</v>
      </c>
      <c r="T13" s="1932"/>
      <c r="V13" s="740"/>
      <c r="W13" s="757"/>
      <c r="X13" s="1935" t="s">
        <v>218</v>
      </c>
      <c r="Y13" s="1936"/>
      <c r="Z13" s="1459"/>
      <c r="AA13" s="776">
        <v>367.24404135119784</v>
      </c>
      <c r="AB13" s="776">
        <v>23.378983654329659</v>
      </c>
      <c r="AC13" s="776">
        <v>-248.25587910670504</v>
      </c>
      <c r="AD13" s="776">
        <v>-145.96800023666765</v>
      </c>
      <c r="AE13" s="776">
        <v>-546.73034631067048</v>
      </c>
      <c r="AF13" s="776">
        <v>-712.79606857849171</v>
      </c>
      <c r="AG13" s="776">
        <v>-721.290718759225</v>
      </c>
      <c r="AH13" s="776">
        <v>-947.44312730409865</v>
      </c>
      <c r="AI13" s="776">
        <v>-3887.0598033662191</v>
      </c>
      <c r="AJ13" s="776">
        <v>-4011.1330132160447</v>
      </c>
      <c r="AK13" s="776">
        <v>-4941.7658666332973</v>
      </c>
      <c r="AL13" s="776">
        <v>-5176.7948583561301</v>
      </c>
      <c r="AM13" s="776">
        <v>-1285.4831117212257</v>
      </c>
      <c r="AN13" s="776">
        <v>-1105.6634418837882</v>
      </c>
      <c r="AO13" s="776">
        <v>-867.23915744803628</v>
      </c>
      <c r="AP13" s="776">
        <v>-3397.6161782429494</v>
      </c>
      <c r="AQ13" s="776">
        <v>-2514.4430730568915</v>
      </c>
      <c r="AR13" s="776">
        <v>-1588.0154349588774</v>
      </c>
      <c r="AS13" s="776">
        <v>-3408.5724506504048</v>
      </c>
      <c r="AT13" s="776">
        <v>-1799.1071975819473</v>
      </c>
      <c r="AU13" s="776">
        <v>-4224.3200866340758</v>
      </c>
      <c r="AV13" s="776">
        <v>-3418.0926965768012</v>
      </c>
      <c r="AW13" s="776">
        <v>-2367.8853981083212</v>
      </c>
      <c r="AX13" s="776">
        <v>-2629.309543512697</v>
      </c>
      <c r="AY13" s="776">
        <v>-1940.9838880800239</v>
      </c>
      <c r="AZ13" s="776">
        <v>-2687.5757566688908</v>
      </c>
      <c r="BA13" s="777">
        <v>-3345.150141187381</v>
      </c>
      <c r="BB13" s="776">
        <v>-3561.7163205688908</v>
      </c>
      <c r="BC13" s="778">
        <v>-3791.7904584912676</v>
      </c>
      <c r="BD13" s="776">
        <v>-2881.2887933298211</v>
      </c>
      <c r="BE13" s="777">
        <v>-2334.9123817279124</v>
      </c>
      <c r="BF13" s="777">
        <v>-4716.413340859961</v>
      </c>
      <c r="BG13" s="777">
        <v>-2464.0573162136234</v>
      </c>
      <c r="BH13" s="779"/>
      <c r="BI13" s="780"/>
      <c r="BJ13" s="764"/>
      <c r="BK13" s="46"/>
      <c r="BL13" s="46"/>
      <c r="BM13" s="46"/>
      <c r="BN13" s="46"/>
    </row>
    <row r="14" spans="2:90">
      <c r="Q14" s="740"/>
      <c r="R14" s="781" t="s">
        <v>982</v>
      </c>
      <c r="S14" s="782"/>
      <c r="T14" s="1373"/>
      <c r="V14" s="740"/>
      <c r="W14" s="781" t="s">
        <v>181</v>
      </c>
      <c r="X14" s="782"/>
      <c r="Y14" s="1373"/>
      <c r="Z14" s="1460"/>
      <c r="AA14" s="783">
        <f>SUM(AA15,AA26)</f>
        <v>505104.36478830042</v>
      </c>
      <c r="AB14" s="783">
        <f t="shared" ref="AB14:BA14" si="8">SUM(AB15,AB26)</f>
        <v>498294.23726978188</v>
      </c>
      <c r="AC14" s="783">
        <f t="shared" si="8"/>
        <v>490177.31374214374</v>
      </c>
      <c r="AD14" s="783">
        <f t="shared" si="8"/>
        <v>477523.94140485424</v>
      </c>
      <c r="AE14" s="783">
        <f t="shared" si="8"/>
        <v>495066.8227694222</v>
      </c>
      <c r="AF14" s="783">
        <f t="shared" si="8"/>
        <v>491507.71937819838</v>
      </c>
      <c r="AG14" s="783">
        <f t="shared" si="8"/>
        <v>495608.01462084398</v>
      </c>
      <c r="AH14" s="783">
        <f t="shared" si="8"/>
        <v>485493.32836810185</v>
      </c>
      <c r="AI14" s="783">
        <f t="shared" si="8"/>
        <v>455252.61196137813</v>
      </c>
      <c r="AJ14" s="783">
        <f t="shared" si="8"/>
        <v>466168.17288124911</v>
      </c>
      <c r="AK14" s="783">
        <f t="shared" si="8"/>
        <v>478856.82718316914</v>
      </c>
      <c r="AL14" s="783">
        <f t="shared" si="8"/>
        <v>466729.0216135034</v>
      </c>
      <c r="AM14" s="783">
        <f t="shared" si="8"/>
        <v>475214.81053933653</v>
      </c>
      <c r="AN14" s="783">
        <f t="shared" si="8"/>
        <v>477144.9124464129</v>
      </c>
      <c r="AO14" s="783">
        <f t="shared" si="8"/>
        <v>472515.90830228082</v>
      </c>
      <c r="AP14" s="783">
        <f t="shared" si="8"/>
        <v>469855.49639681086</v>
      </c>
      <c r="AQ14" s="783">
        <f t="shared" si="8"/>
        <v>463539.3660069094</v>
      </c>
      <c r="AR14" s="783">
        <f t="shared" si="8"/>
        <v>474684.52075489453</v>
      </c>
      <c r="AS14" s="783">
        <f t="shared" si="8"/>
        <v>430559.66744225769</v>
      </c>
      <c r="AT14" s="783">
        <f t="shared" si="8"/>
        <v>404505.7083261158</v>
      </c>
      <c r="AU14" s="783">
        <f t="shared" si="8"/>
        <v>432160.70613848569</v>
      </c>
      <c r="AV14" s="783">
        <f t="shared" si="8"/>
        <v>447879.15063843993</v>
      </c>
      <c r="AW14" s="783">
        <f t="shared" si="8"/>
        <v>458919.00609030877</v>
      </c>
      <c r="AX14" s="783">
        <f t="shared" si="8"/>
        <v>463288.14574403292</v>
      </c>
      <c r="AY14" s="783">
        <f t="shared" si="8"/>
        <v>445661.35849489633</v>
      </c>
      <c r="AZ14" s="783">
        <f t="shared" si="8"/>
        <v>430821.18892298284</v>
      </c>
      <c r="BA14" s="784">
        <f t="shared" si="8"/>
        <v>420272.24703915429</v>
      </c>
      <c r="BB14" s="783">
        <f t="shared" ref="BB14:BF14" si="9">SUM(BB15,BB26)</f>
        <v>412641.48172271193</v>
      </c>
      <c r="BC14" s="785">
        <f t="shared" si="9"/>
        <v>402929.44552881509</v>
      </c>
      <c r="BD14" s="783">
        <f t="shared" si="9"/>
        <v>387298.4483567992</v>
      </c>
      <c r="BE14" s="784">
        <f t="shared" si="9"/>
        <v>355431.34830074216</v>
      </c>
      <c r="BF14" s="784">
        <f t="shared" si="9"/>
        <v>371932.42820886552</v>
      </c>
      <c r="BG14" s="784">
        <f>SUM(BG15,BG26)</f>
        <v>352259.90839199343</v>
      </c>
      <c r="BH14" s="786"/>
      <c r="BI14" s="787"/>
      <c r="BJ14" s="752"/>
    </row>
    <row r="15" spans="2:90">
      <c r="Q15" s="740"/>
      <c r="R15" s="788"/>
      <c r="S15" s="1933" t="s">
        <v>37</v>
      </c>
      <c r="T15" s="1934"/>
      <c r="V15" s="740"/>
      <c r="W15" s="788"/>
      <c r="X15" s="1937" t="s">
        <v>219</v>
      </c>
      <c r="Y15" s="1938"/>
      <c r="Z15" s="1460"/>
      <c r="AA15" s="783">
        <v>39628.768536779215</v>
      </c>
      <c r="AB15" s="783">
        <v>39354.006513228203</v>
      </c>
      <c r="AC15" s="783">
        <v>39358.088296031507</v>
      </c>
      <c r="AD15" s="783">
        <v>38156.664073222943</v>
      </c>
      <c r="AE15" s="783">
        <v>37924.758589914622</v>
      </c>
      <c r="AF15" s="783">
        <v>37058.400764710859</v>
      </c>
      <c r="AG15" s="783">
        <v>37218.042870765137</v>
      </c>
      <c r="AH15" s="783">
        <v>36071.016946831551</v>
      </c>
      <c r="AI15" s="783">
        <v>35261.890289915173</v>
      </c>
      <c r="AJ15" s="783">
        <v>34481.655880926606</v>
      </c>
      <c r="AK15" s="783">
        <v>33962.025114989083</v>
      </c>
      <c r="AL15" s="783">
        <v>34098.670529121162</v>
      </c>
      <c r="AM15" s="783">
        <v>33088.371391393739</v>
      </c>
      <c r="AN15" s="783">
        <v>32729.008782663492</v>
      </c>
      <c r="AO15" s="783">
        <v>32587.642860741402</v>
      </c>
      <c r="AP15" s="783">
        <v>31516.107506870554</v>
      </c>
      <c r="AQ15" s="783">
        <v>29994.136180562637</v>
      </c>
      <c r="AR15" s="783">
        <v>30045.912541581016</v>
      </c>
      <c r="AS15" s="783">
        <v>25223.454669936604</v>
      </c>
      <c r="AT15" s="783">
        <v>27882.297414345663</v>
      </c>
      <c r="AU15" s="783">
        <v>27197.148796605426</v>
      </c>
      <c r="AV15" s="783">
        <v>29393.327890978097</v>
      </c>
      <c r="AW15" s="783">
        <v>28802.43374501367</v>
      </c>
      <c r="AX15" s="783">
        <v>25722.448912799482</v>
      </c>
      <c r="AY15" s="783">
        <v>25524.55037763877</v>
      </c>
      <c r="AZ15" s="783">
        <v>27312.000392311111</v>
      </c>
      <c r="BA15" s="783">
        <v>28360.465081706159</v>
      </c>
      <c r="BB15" s="783">
        <v>28030.230699763852</v>
      </c>
      <c r="BC15" s="785">
        <v>24865.468126584939</v>
      </c>
      <c r="BD15" s="783">
        <v>25395.165439736906</v>
      </c>
      <c r="BE15" s="784">
        <v>26956.96253365558</v>
      </c>
      <c r="BF15" s="784">
        <v>24934.939119251147</v>
      </c>
      <c r="BG15" s="784">
        <v>22778.330878739504</v>
      </c>
      <c r="BH15" s="786"/>
      <c r="BI15" s="787"/>
      <c r="BJ15" s="752"/>
    </row>
    <row r="16" spans="2:90" ht="14.25" customHeight="1">
      <c r="B16" s="32"/>
      <c r="C16" s="32"/>
      <c r="D16" s="32"/>
      <c r="E16" s="32"/>
      <c r="F16" s="32"/>
      <c r="G16" s="32"/>
      <c r="H16" s="32"/>
      <c r="I16" s="32"/>
      <c r="J16" s="32"/>
      <c r="K16" s="32"/>
      <c r="L16" s="32"/>
      <c r="M16" s="32"/>
      <c r="N16" s="32"/>
      <c r="O16" s="32"/>
      <c r="P16" s="32"/>
      <c r="Q16" s="740"/>
      <c r="R16" s="788"/>
      <c r="S16" s="789" t="s">
        <v>38</v>
      </c>
      <c r="T16" s="1434"/>
      <c r="V16" s="740"/>
      <c r="W16" s="788"/>
      <c r="X16" s="789" t="s">
        <v>447</v>
      </c>
      <c r="Y16" s="1434"/>
      <c r="Z16" s="762"/>
      <c r="AA16" s="790">
        <v>22140.355858503426</v>
      </c>
      <c r="AB16" s="790">
        <v>22638.373307925471</v>
      </c>
      <c r="AC16" s="790">
        <v>22726.960679669202</v>
      </c>
      <c r="AD16" s="790">
        <v>22087.7987667216</v>
      </c>
      <c r="AE16" s="790">
        <v>21086.392701526427</v>
      </c>
      <c r="AF16" s="790">
        <v>20802.230000395641</v>
      </c>
      <c r="AG16" s="790">
        <v>21674.837603839966</v>
      </c>
      <c r="AH16" s="790">
        <v>21404.248866621467</v>
      </c>
      <c r="AI16" s="790">
        <v>21275.137346804004</v>
      </c>
      <c r="AJ16" s="790">
        <v>20842.705273725329</v>
      </c>
      <c r="AK16" s="790">
        <v>20870.978101436358</v>
      </c>
      <c r="AL16" s="790">
        <v>21723.728816215254</v>
      </c>
      <c r="AM16" s="790">
        <v>20999.508270556416</v>
      </c>
      <c r="AN16" s="790">
        <v>21038.17703051999</v>
      </c>
      <c r="AO16" s="790">
        <v>21392.176059070574</v>
      </c>
      <c r="AP16" s="790">
        <v>20770.707128087633</v>
      </c>
      <c r="AQ16" s="790">
        <v>19744.148524964348</v>
      </c>
      <c r="AR16" s="790">
        <v>20045.876967083739</v>
      </c>
      <c r="AS16" s="790">
        <v>17423.319008022507</v>
      </c>
      <c r="AT16" s="790">
        <v>20259.2637065118</v>
      </c>
      <c r="AU16" s="790">
        <v>19060.548806586154</v>
      </c>
      <c r="AV16" s="790">
        <v>18217.544024814997</v>
      </c>
      <c r="AW16" s="790">
        <v>18059.111802912284</v>
      </c>
      <c r="AX16" s="790">
        <v>16588.470910231033</v>
      </c>
      <c r="AY16" s="790">
        <v>16494.33202704848</v>
      </c>
      <c r="AZ16" s="790">
        <v>18327.430689184275</v>
      </c>
      <c r="BA16" s="791">
        <v>19435.497296401038</v>
      </c>
      <c r="BB16" s="790">
        <v>18972.103310152146</v>
      </c>
      <c r="BC16" s="792">
        <v>16301.04705057494</v>
      </c>
      <c r="BD16" s="790">
        <v>17577.956529934916</v>
      </c>
      <c r="BE16" s="791">
        <v>18512.939094831869</v>
      </c>
      <c r="BF16" s="791">
        <v>15766.264350310117</v>
      </c>
      <c r="BG16" s="791">
        <v>14299.253303532359</v>
      </c>
      <c r="BH16" s="793"/>
      <c r="BI16" s="794"/>
      <c r="BJ16" s="764"/>
    </row>
    <row r="17" spans="2:62">
      <c r="O17" s="32"/>
      <c r="Q17" s="740"/>
      <c r="R17" s="788"/>
      <c r="S17" s="789"/>
      <c r="T17" s="841" t="s">
        <v>79</v>
      </c>
      <c r="V17" s="740"/>
      <c r="W17" s="788"/>
      <c r="X17" s="789"/>
      <c r="Y17" s="841" t="s">
        <v>230</v>
      </c>
      <c r="Z17" s="840"/>
      <c r="AA17" s="795">
        <v>12171.564120941297</v>
      </c>
      <c r="AB17" s="795">
        <v>12349.505062254158</v>
      </c>
      <c r="AC17" s="795">
        <v>12642.847998952368</v>
      </c>
      <c r="AD17" s="795">
        <v>12573.99984457851</v>
      </c>
      <c r="AE17" s="795">
        <v>12967.611660923994</v>
      </c>
      <c r="AF17" s="795">
        <v>12946.693683150143</v>
      </c>
      <c r="AG17" s="795">
        <v>13544.567458773967</v>
      </c>
      <c r="AH17" s="795">
        <v>13356.136764173163</v>
      </c>
      <c r="AI17" s="795">
        <v>13192.257039130011</v>
      </c>
      <c r="AJ17" s="795">
        <v>13497.553956134449</v>
      </c>
      <c r="AK17" s="795">
        <v>13596.691117943741</v>
      </c>
      <c r="AL17" s="795">
        <v>14091.050228493461</v>
      </c>
      <c r="AM17" s="795">
        <v>13849.841927424652</v>
      </c>
      <c r="AN17" s="795">
        <v>13313.027819139357</v>
      </c>
      <c r="AO17" s="795">
        <v>13904.307573410757</v>
      </c>
      <c r="AP17" s="795">
        <v>13504.198107138773</v>
      </c>
      <c r="AQ17" s="795">
        <v>12425.395952853929</v>
      </c>
      <c r="AR17" s="795">
        <v>12698.028112333452</v>
      </c>
      <c r="AS17" s="795">
        <v>11413.361702184524</v>
      </c>
      <c r="AT17" s="795">
        <v>13160.775324560595</v>
      </c>
      <c r="AU17" s="795">
        <v>12760.166189736408</v>
      </c>
      <c r="AV17" s="795">
        <v>12133.979581793605</v>
      </c>
      <c r="AW17" s="795">
        <v>12324.713394177694</v>
      </c>
      <c r="AX17" s="795">
        <v>11321.615023999901</v>
      </c>
      <c r="AY17" s="795">
        <v>11042.940881625029</v>
      </c>
      <c r="AZ17" s="795">
        <v>12291.882984308138</v>
      </c>
      <c r="BA17" s="796">
        <v>12867.861530237278</v>
      </c>
      <c r="BB17" s="795">
        <v>12816.511329580031</v>
      </c>
      <c r="BC17" s="797">
        <v>10484.762183179893</v>
      </c>
      <c r="BD17" s="758">
        <v>11438.39885286706</v>
      </c>
      <c r="BE17" s="798">
        <v>11908.492095733338</v>
      </c>
      <c r="BF17" s="798">
        <v>10067.034001177437</v>
      </c>
      <c r="BG17" s="798">
        <v>9124.3054446891001</v>
      </c>
      <c r="BH17" s="762"/>
      <c r="BI17" s="763"/>
      <c r="BJ17" s="700"/>
    </row>
    <row r="18" spans="2:62">
      <c r="O18" s="32"/>
      <c r="Q18" s="740"/>
      <c r="R18" s="788"/>
      <c r="S18" s="789"/>
      <c r="T18" s="844" t="s">
        <v>80</v>
      </c>
      <c r="V18" s="740"/>
      <c r="W18" s="788"/>
      <c r="X18" s="789"/>
      <c r="Y18" s="844" t="s">
        <v>231</v>
      </c>
      <c r="Z18" s="843"/>
      <c r="AA18" s="765">
        <v>1231.7226010111817</v>
      </c>
      <c r="AB18" s="765">
        <v>1311.628202512881</v>
      </c>
      <c r="AC18" s="765">
        <v>1280.7352157588853</v>
      </c>
      <c r="AD18" s="765">
        <v>1272.1579748043141</v>
      </c>
      <c r="AE18" s="765">
        <v>1193.1661360320575</v>
      </c>
      <c r="AF18" s="765">
        <v>1170.4981885148761</v>
      </c>
      <c r="AG18" s="765">
        <v>1286.8120482734348</v>
      </c>
      <c r="AH18" s="765">
        <v>1233.7116036903994</v>
      </c>
      <c r="AI18" s="765">
        <v>1222.9169520603327</v>
      </c>
      <c r="AJ18" s="765">
        <v>1195.6497560619944</v>
      </c>
      <c r="AK18" s="765">
        <v>1050.6918975169849</v>
      </c>
      <c r="AL18" s="765">
        <v>993.21403233893807</v>
      </c>
      <c r="AM18" s="765">
        <v>1022.1375807093436</v>
      </c>
      <c r="AN18" s="765">
        <v>972.14182098669767</v>
      </c>
      <c r="AO18" s="765">
        <v>894.7801290274499</v>
      </c>
      <c r="AP18" s="765">
        <v>737.77165666148187</v>
      </c>
      <c r="AQ18" s="765">
        <v>708.15131774247914</v>
      </c>
      <c r="AR18" s="765">
        <v>734.69765299831749</v>
      </c>
      <c r="AS18" s="765">
        <v>657.33435534864327</v>
      </c>
      <c r="AT18" s="765">
        <v>881.69866491237701</v>
      </c>
      <c r="AU18" s="765">
        <v>842.05890580723633</v>
      </c>
      <c r="AV18" s="765">
        <v>767.21111336416277</v>
      </c>
      <c r="AW18" s="765">
        <v>635.52824539537869</v>
      </c>
      <c r="AX18" s="765">
        <v>599.92054662652004</v>
      </c>
      <c r="AY18" s="765">
        <v>564.53454007076209</v>
      </c>
      <c r="AZ18" s="765">
        <v>603.41152449777485</v>
      </c>
      <c r="BA18" s="799">
        <v>717.3751450130386</v>
      </c>
      <c r="BB18" s="765">
        <v>673.51445939998791</v>
      </c>
      <c r="BC18" s="800">
        <v>606.23182178004163</v>
      </c>
      <c r="BD18" s="766">
        <v>608.38255548936411</v>
      </c>
      <c r="BE18" s="767">
        <v>591.66541093222156</v>
      </c>
      <c r="BF18" s="767">
        <v>627.04463323924358</v>
      </c>
      <c r="BG18" s="767">
        <v>588.61593495230409</v>
      </c>
      <c r="BH18" s="769"/>
      <c r="BI18" s="770"/>
      <c r="BJ18" s="700"/>
    </row>
    <row r="19" spans="2:62">
      <c r="O19" s="32"/>
      <c r="Q19" s="740"/>
      <c r="R19" s="788"/>
      <c r="S19" s="789"/>
      <c r="T19" s="844" t="s">
        <v>81</v>
      </c>
      <c r="V19" s="740"/>
      <c r="W19" s="788"/>
      <c r="X19" s="789"/>
      <c r="Y19" s="844" t="s">
        <v>232</v>
      </c>
      <c r="Z19" s="843"/>
      <c r="AA19" s="765">
        <v>7729.1141901772853</v>
      </c>
      <c r="AB19" s="765">
        <v>7898.8394678609857</v>
      </c>
      <c r="AC19" s="765">
        <v>7598.8731716401217</v>
      </c>
      <c r="AD19" s="765">
        <v>7163.8346209549782</v>
      </c>
      <c r="AE19" s="765">
        <v>5921.5196133989384</v>
      </c>
      <c r="AF19" s="765">
        <v>5685.7831486242139</v>
      </c>
      <c r="AG19" s="765">
        <v>5899.3032837491528</v>
      </c>
      <c r="AH19" s="765">
        <v>5915.31009442293</v>
      </c>
      <c r="AI19" s="765">
        <v>5782.7719094571512</v>
      </c>
      <c r="AJ19" s="765">
        <v>5122.4909723155515</v>
      </c>
      <c r="AK19" s="765">
        <v>5328.8557865224229</v>
      </c>
      <c r="AL19" s="765">
        <v>5860.202831097713</v>
      </c>
      <c r="AM19" s="765">
        <v>5400.7933932448041</v>
      </c>
      <c r="AN19" s="765">
        <v>5854.5759099538591</v>
      </c>
      <c r="AO19" s="765">
        <v>5773.8386611856295</v>
      </c>
      <c r="AP19" s="765">
        <v>5598.7629300190947</v>
      </c>
      <c r="AQ19" s="765">
        <v>5677.255319997942</v>
      </c>
      <c r="AR19" s="765">
        <v>5609.5077154997498</v>
      </c>
      <c r="AS19" s="765">
        <v>4502.4538117032298</v>
      </c>
      <c r="AT19" s="765">
        <v>5339.3290464285947</v>
      </c>
      <c r="AU19" s="765">
        <v>4547.9077970643129</v>
      </c>
      <c r="AV19" s="765">
        <v>4425.1732285908092</v>
      </c>
      <c r="AW19" s="765">
        <v>4225.8846323507396</v>
      </c>
      <c r="AX19" s="765">
        <v>3790.8299124775908</v>
      </c>
      <c r="AY19" s="765">
        <v>3973.5475162725588</v>
      </c>
      <c r="AZ19" s="765">
        <v>4466.2947810903224</v>
      </c>
      <c r="BA19" s="799">
        <v>4645.5313983294782</v>
      </c>
      <c r="BB19" s="765">
        <v>4209.3834682030783</v>
      </c>
      <c r="BC19" s="800">
        <v>4061.1716718822349</v>
      </c>
      <c r="BD19" s="766">
        <v>4309.1049343192681</v>
      </c>
      <c r="BE19" s="767">
        <v>4729.3710266711578</v>
      </c>
      <c r="BF19" s="767">
        <v>3898.822003334928</v>
      </c>
      <c r="BG19" s="767">
        <v>3538.7868923135716</v>
      </c>
      <c r="BH19" s="769"/>
      <c r="BI19" s="770"/>
      <c r="BJ19" s="700"/>
    </row>
    <row r="20" spans="2:62">
      <c r="O20" s="32"/>
      <c r="Q20" s="740"/>
      <c r="R20" s="788"/>
      <c r="S20" s="550"/>
      <c r="T20" s="775" t="s">
        <v>82</v>
      </c>
      <c r="V20" s="740"/>
      <c r="W20" s="788"/>
      <c r="X20" s="550"/>
      <c r="Y20" s="775" t="s">
        <v>233</v>
      </c>
      <c r="Z20" s="774"/>
      <c r="AA20" s="801">
        <v>1007.9549463736602</v>
      </c>
      <c r="AB20" s="801">
        <v>1078.4005752974467</v>
      </c>
      <c r="AC20" s="801">
        <v>1204.5042933178277</v>
      </c>
      <c r="AD20" s="801">
        <v>1077.8063263837967</v>
      </c>
      <c r="AE20" s="801">
        <v>1004.0952911714321</v>
      </c>
      <c r="AF20" s="801">
        <v>999.25498010640138</v>
      </c>
      <c r="AG20" s="801">
        <v>944.15481304341051</v>
      </c>
      <c r="AH20" s="801">
        <v>899.09040433497739</v>
      </c>
      <c r="AI20" s="801">
        <v>1077.19144615651</v>
      </c>
      <c r="AJ20" s="801">
        <v>1027.010589213329</v>
      </c>
      <c r="AK20" s="801">
        <v>894.73929945321754</v>
      </c>
      <c r="AL20" s="801">
        <v>779.26172428514224</v>
      </c>
      <c r="AM20" s="801">
        <v>726.73536917761703</v>
      </c>
      <c r="AN20" s="801">
        <v>898.43148044007262</v>
      </c>
      <c r="AO20" s="801">
        <v>819.24969544673513</v>
      </c>
      <c r="AP20" s="801">
        <v>929.97443426828409</v>
      </c>
      <c r="AQ20" s="801">
        <v>933.34593436999251</v>
      </c>
      <c r="AR20" s="801">
        <v>1003.6434862522168</v>
      </c>
      <c r="AS20" s="801">
        <v>850.16913878611331</v>
      </c>
      <c r="AT20" s="801">
        <v>877.4606706102353</v>
      </c>
      <c r="AU20" s="801">
        <v>910.41591397819764</v>
      </c>
      <c r="AV20" s="801">
        <v>891.18010106642805</v>
      </c>
      <c r="AW20" s="801">
        <v>872.98553098847333</v>
      </c>
      <c r="AX20" s="801">
        <v>876.10542712702352</v>
      </c>
      <c r="AY20" s="801">
        <v>913.30908908012623</v>
      </c>
      <c r="AZ20" s="801">
        <v>965.84139928804052</v>
      </c>
      <c r="BA20" s="802">
        <v>1204.72922282124</v>
      </c>
      <c r="BB20" s="801">
        <v>1272.6940529690517</v>
      </c>
      <c r="BC20" s="803">
        <v>1148.8813737327719</v>
      </c>
      <c r="BD20" s="801">
        <v>1222.0701872592267</v>
      </c>
      <c r="BE20" s="802">
        <v>1283.4105614951516</v>
      </c>
      <c r="BF20" s="802">
        <v>1173.3637125585076</v>
      </c>
      <c r="BG20" s="802">
        <v>1047.5450315773865</v>
      </c>
      <c r="BH20" s="774"/>
      <c r="BI20" s="775"/>
      <c r="BJ20" s="700"/>
    </row>
    <row r="21" spans="2:62" ht="14.25" customHeight="1">
      <c r="B21" s="32"/>
      <c r="C21" s="32"/>
      <c r="D21" s="32"/>
      <c r="E21" s="32"/>
      <c r="F21" s="32"/>
      <c r="G21" s="32"/>
      <c r="H21" s="32"/>
      <c r="I21" s="32"/>
      <c r="J21" s="32"/>
      <c r="K21" s="32"/>
      <c r="L21" s="32"/>
      <c r="M21" s="32"/>
      <c r="N21" s="32"/>
      <c r="O21" s="32"/>
      <c r="P21" s="32"/>
      <c r="Q21" s="740"/>
      <c r="R21" s="788"/>
      <c r="S21" s="502" t="s">
        <v>39</v>
      </c>
      <c r="T21" s="1435"/>
      <c r="V21" s="740"/>
      <c r="W21" s="788"/>
      <c r="X21" s="502" t="s">
        <v>448</v>
      </c>
      <c r="Y21" s="1435"/>
      <c r="Z21" s="769"/>
      <c r="AA21" s="790">
        <v>5617.8537709704078</v>
      </c>
      <c r="AB21" s="790">
        <v>5102.7599789129545</v>
      </c>
      <c r="AC21" s="790">
        <v>4898.4319465548961</v>
      </c>
      <c r="AD21" s="790">
        <v>4589.0908914852689</v>
      </c>
      <c r="AE21" s="790">
        <v>4589.3508170804398</v>
      </c>
      <c r="AF21" s="790">
        <v>4212.3884750536763</v>
      </c>
      <c r="AG21" s="790">
        <v>4018.2264131447459</v>
      </c>
      <c r="AH21" s="790">
        <v>3761.1624973264534</v>
      </c>
      <c r="AI21" s="790">
        <v>3529.7471279096085</v>
      </c>
      <c r="AJ21" s="790">
        <v>3347.528953853071</v>
      </c>
      <c r="AK21" s="790">
        <v>3149.0794960967219</v>
      </c>
      <c r="AL21" s="790">
        <v>2951.9827692188378</v>
      </c>
      <c r="AM21" s="790">
        <v>2807.2685063152358</v>
      </c>
      <c r="AN21" s="790">
        <v>2658.4706985363937</v>
      </c>
      <c r="AO21" s="790">
        <v>2566.9157582412222</v>
      </c>
      <c r="AP21" s="790">
        <v>2416.0807018316355</v>
      </c>
      <c r="AQ21" s="790">
        <v>2173.6429880269488</v>
      </c>
      <c r="AR21" s="790">
        <v>1865.8730896813199</v>
      </c>
      <c r="AS21" s="790">
        <v>1704.3464227760051</v>
      </c>
      <c r="AT21" s="790">
        <v>1674.9885073184164</v>
      </c>
      <c r="AU21" s="790">
        <v>1610.9336629290071</v>
      </c>
      <c r="AV21" s="790">
        <v>1865.4957382469966</v>
      </c>
      <c r="AW21" s="790">
        <v>1936.9776698856872</v>
      </c>
      <c r="AX21" s="790">
        <v>1634.5241782354785</v>
      </c>
      <c r="AY21" s="790">
        <v>1552.0717180463241</v>
      </c>
      <c r="AZ21" s="790">
        <v>1481.9009836385444</v>
      </c>
      <c r="BA21" s="791">
        <v>1457.3066120716476</v>
      </c>
      <c r="BB21" s="790">
        <v>1395.0730163002825</v>
      </c>
      <c r="BC21" s="792">
        <v>1343.0950128191892</v>
      </c>
      <c r="BD21" s="790">
        <v>1348.7431294856979</v>
      </c>
      <c r="BE21" s="791">
        <v>1324.0717344447182</v>
      </c>
      <c r="BF21" s="791">
        <v>1240.5396635951545</v>
      </c>
      <c r="BG21" s="791">
        <v>1227.3807176107009</v>
      </c>
      <c r="BH21" s="804"/>
      <c r="BI21" s="805"/>
      <c r="BJ21" s="764"/>
    </row>
    <row r="22" spans="2:62" ht="14.25" customHeight="1">
      <c r="B22" s="32"/>
      <c r="C22" s="32"/>
      <c r="D22" s="32"/>
      <c r="E22" s="32"/>
      <c r="F22" s="32"/>
      <c r="G22" s="32"/>
      <c r="H22" s="32"/>
      <c r="I22" s="32"/>
      <c r="J22" s="32"/>
      <c r="K22" s="32"/>
      <c r="L22" s="32"/>
      <c r="M22" s="32"/>
      <c r="N22" s="32"/>
      <c r="O22" s="32"/>
      <c r="P22" s="32"/>
      <c r="Q22" s="740"/>
      <c r="R22" s="788"/>
      <c r="S22" s="789" t="s">
        <v>40</v>
      </c>
      <c r="T22" s="1436"/>
      <c r="V22" s="740"/>
      <c r="W22" s="788"/>
      <c r="X22" s="789" t="s">
        <v>449</v>
      </c>
      <c r="Y22" s="1436"/>
      <c r="Z22" s="774"/>
      <c r="AA22" s="790">
        <v>11870.55890730538</v>
      </c>
      <c r="AB22" s="790">
        <v>11612.873226389773</v>
      </c>
      <c r="AC22" s="790">
        <v>11732.695669807408</v>
      </c>
      <c r="AD22" s="790">
        <v>11479.774415016072</v>
      </c>
      <c r="AE22" s="790">
        <v>12249.015071307758</v>
      </c>
      <c r="AF22" s="790">
        <v>12043.782289261551</v>
      </c>
      <c r="AG22" s="790">
        <v>11524.978853780423</v>
      </c>
      <c r="AH22" s="790">
        <v>10905.605582883622</v>
      </c>
      <c r="AI22" s="790">
        <v>10457.005815201564</v>
      </c>
      <c r="AJ22" s="790">
        <v>10291.421653348216</v>
      </c>
      <c r="AK22" s="790">
        <v>9941.9675174560034</v>
      </c>
      <c r="AL22" s="790">
        <v>9422.9589436870756</v>
      </c>
      <c r="AM22" s="790">
        <v>9281.5946145220914</v>
      </c>
      <c r="AN22" s="790">
        <v>9032.3610536071137</v>
      </c>
      <c r="AO22" s="790">
        <v>8628.5510434296029</v>
      </c>
      <c r="AP22" s="790">
        <v>8329.3196769512761</v>
      </c>
      <c r="AQ22" s="790">
        <v>8076.344667571344</v>
      </c>
      <c r="AR22" s="790">
        <v>8134.1624848159545</v>
      </c>
      <c r="AS22" s="790">
        <v>6095.789239138091</v>
      </c>
      <c r="AT22" s="790">
        <v>5948.0452005154448</v>
      </c>
      <c r="AU22" s="790">
        <v>6525.6663270902582</v>
      </c>
      <c r="AV22" s="790">
        <v>9310.2881279160993</v>
      </c>
      <c r="AW22" s="790">
        <v>8806.3442722156997</v>
      </c>
      <c r="AX22" s="790">
        <v>7499.4538243329634</v>
      </c>
      <c r="AY22" s="790">
        <v>7478.1466325439678</v>
      </c>
      <c r="AZ22" s="790">
        <v>7502.6687194882916</v>
      </c>
      <c r="BA22" s="791">
        <v>7467.6611732334804</v>
      </c>
      <c r="BB22" s="790">
        <v>7663.0543733114291</v>
      </c>
      <c r="BC22" s="792">
        <v>7221.3260631908088</v>
      </c>
      <c r="BD22" s="790">
        <v>6468.4657803162936</v>
      </c>
      <c r="BE22" s="791">
        <v>7119.9517043789947</v>
      </c>
      <c r="BF22" s="791">
        <v>7928.1351053458766</v>
      </c>
      <c r="BG22" s="791">
        <v>7251.6968575964374</v>
      </c>
      <c r="BH22" s="806"/>
      <c r="BI22" s="807"/>
      <c r="BJ22" s="764"/>
    </row>
    <row r="23" spans="2:62" ht="28.5" customHeight="1">
      <c r="O23" s="32"/>
      <c r="Q23" s="740"/>
      <c r="R23" s="788"/>
      <c r="S23" s="808"/>
      <c r="T23" s="841" t="s">
        <v>83</v>
      </c>
      <c r="V23" s="740"/>
      <c r="W23" s="788"/>
      <c r="X23" s="808"/>
      <c r="Y23" s="1475" t="s">
        <v>234</v>
      </c>
      <c r="Z23" s="840"/>
      <c r="AA23" s="795">
        <v>6871.6617321424501</v>
      </c>
      <c r="AB23" s="795">
        <v>6731.5462413288933</v>
      </c>
      <c r="AC23" s="795">
        <v>6833.4014683300447</v>
      </c>
      <c r="AD23" s="795">
        <v>6787.2616841818581</v>
      </c>
      <c r="AE23" s="795">
        <v>7233.1120985740481</v>
      </c>
      <c r="AF23" s="795">
        <v>7168.087443006425</v>
      </c>
      <c r="AG23" s="795">
        <v>6824.4423715774992</v>
      </c>
      <c r="AH23" s="795">
        <v>6418.882425465662</v>
      </c>
      <c r="AI23" s="795">
        <v>6110.5818969637767</v>
      </c>
      <c r="AJ23" s="795">
        <v>5936.6755050631355</v>
      </c>
      <c r="AK23" s="795">
        <v>5653.6193578496277</v>
      </c>
      <c r="AL23" s="795">
        <v>5359.2377065566707</v>
      </c>
      <c r="AM23" s="795">
        <v>5188.2066063224856</v>
      </c>
      <c r="AN23" s="795">
        <v>5003.7044624288719</v>
      </c>
      <c r="AO23" s="795">
        <v>4795.1621595246097</v>
      </c>
      <c r="AP23" s="795">
        <v>4581.8457006265999</v>
      </c>
      <c r="AQ23" s="795">
        <v>4460.6499294967352</v>
      </c>
      <c r="AR23" s="795">
        <v>4451.458763245113</v>
      </c>
      <c r="AS23" s="795">
        <v>3240.8603046826083</v>
      </c>
      <c r="AT23" s="795">
        <v>3431.3251626156411</v>
      </c>
      <c r="AU23" s="795">
        <v>3818.4789508669155</v>
      </c>
      <c r="AV23" s="795">
        <v>4851.834834133062</v>
      </c>
      <c r="AW23" s="795">
        <v>4891.8218155101458</v>
      </c>
      <c r="AX23" s="795">
        <v>4553.2058620929411</v>
      </c>
      <c r="AY23" s="795">
        <v>4338.5282057867498</v>
      </c>
      <c r="AZ23" s="795">
        <v>4295.1417966305971</v>
      </c>
      <c r="BA23" s="796">
        <v>4248.718611245421</v>
      </c>
      <c r="BB23" s="795">
        <v>4499.1227888920812</v>
      </c>
      <c r="BC23" s="797">
        <v>4279.2206123524738</v>
      </c>
      <c r="BD23" s="759">
        <v>3942.5419097635636</v>
      </c>
      <c r="BE23" s="760">
        <v>4316.6364659038973</v>
      </c>
      <c r="BF23" s="760">
        <v>4797.7025122513851</v>
      </c>
      <c r="BG23" s="760">
        <v>4176.0130613695555</v>
      </c>
      <c r="BH23" s="762"/>
      <c r="BI23" s="763"/>
      <c r="BJ23" s="700"/>
    </row>
    <row r="24" spans="2:62" ht="28.5" customHeight="1">
      <c r="O24" s="32"/>
      <c r="Q24" s="740"/>
      <c r="R24" s="788"/>
      <c r="S24" s="808"/>
      <c r="T24" s="844" t="s">
        <v>84</v>
      </c>
      <c r="V24" s="740"/>
      <c r="W24" s="788"/>
      <c r="X24" s="808"/>
      <c r="Y24" s="1476" t="s">
        <v>235</v>
      </c>
      <c r="Z24" s="843"/>
      <c r="AA24" s="765">
        <v>3531.7530432146764</v>
      </c>
      <c r="AB24" s="765">
        <v>3423.0692521880719</v>
      </c>
      <c r="AC24" s="765">
        <v>3416.864935727303</v>
      </c>
      <c r="AD24" s="765">
        <v>3251.5729147376787</v>
      </c>
      <c r="AE24" s="765">
        <v>3446.7226743879755</v>
      </c>
      <c r="AF24" s="765">
        <v>3328.2812223464025</v>
      </c>
      <c r="AG24" s="765">
        <v>3190.6161264856837</v>
      </c>
      <c r="AH24" s="765">
        <v>3027.8997272254546</v>
      </c>
      <c r="AI24" s="765">
        <v>2922.3139727972734</v>
      </c>
      <c r="AJ24" s="765">
        <v>2911.9368885028844</v>
      </c>
      <c r="AK24" s="765">
        <v>2848.0999707079927</v>
      </c>
      <c r="AL24" s="765">
        <v>2690.7986044548838</v>
      </c>
      <c r="AM24" s="765">
        <v>2700.9536457639692</v>
      </c>
      <c r="AN24" s="765">
        <v>2644.5851738502165</v>
      </c>
      <c r="AO24" s="765">
        <v>2503.2437367094612</v>
      </c>
      <c r="AP24" s="765">
        <v>2433.5674333119091</v>
      </c>
      <c r="AQ24" s="765">
        <v>2348.8726379467448</v>
      </c>
      <c r="AR24" s="765">
        <v>2386.8012210871334</v>
      </c>
      <c r="AS24" s="765">
        <v>1658.577079363648</v>
      </c>
      <c r="AT24" s="765">
        <v>1227.723727152732</v>
      </c>
      <c r="AU24" s="765">
        <v>1392.7960093628858</v>
      </c>
      <c r="AV24" s="765">
        <v>2708.7470588328465</v>
      </c>
      <c r="AW24" s="765">
        <v>2125.5249637694019</v>
      </c>
      <c r="AX24" s="765">
        <v>1509.4246238161941</v>
      </c>
      <c r="AY24" s="765">
        <v>1697.2523112343879</v>
      </c>
      <c r="AZ24" s="765">
        <v>1705.0845311976989</v>
      </c>
      <c r="BA24" s="799">
        <v>1852.5387239074225</v>
      </c>
      <c r="BB24" s="765">
        <v>1754.3081487719953</v>
      </c>
      <c r="BC24" s="800">
        <v>1579.1561334573539</v>
      </c>
      <c r="BD24" s="766">
        <v>1366.1018221526137</v>
      </c>
      <c r="BE24" s="767">
        <v>1596.0946480226019</v>
      </c>
      <c r="BF24" s="767">
        <v>1737.2124568046588</v>
      </c>
      <c r="BG24" s="767">
        <v>1842.7328762293314</v>
      </c>
      <c r="BH24" s="769"/>
      <c r="BI24" s="770"/>
      <c r="BJ24" s="700"/>
    </row>
    <row r="25" spans="2:62">
      <c r="O25" s="32"/>
      <c r="Q25" s="740"/>
      <c r="R25" s="788"/>
      <c r="S25" s="808"/>
      <c r="T25" s="844" t="s">
        <v>85</v>
      </c>
      <c r="V25" s="740"/>
      <c r="W25" s="788"/>
      <c r="X25" s="808"/>
      <c r="Y25" s="844" t="s">
        <v>236</v>
      </c>
      <c r="Z25" s="843"/>
      <c r="AA25" s="765">
        <v>1467.144131948256</v>
      </c>
      <c r="AB25" s="765">
        <v>1458.2577328728075</v>
      </c>
      <c r="AC25" s="765">
        <v>1482.4292657500564</v>
      </c>
      <c r="AD25" s="765">
        <v>1440.9398160965345</v>
      </c>
      <c r="AE25" s="765">
        <v>1569.1802983457326</v>
      </c>
      <c r="AF25" s="765">
        <v>1547.4136239087231</v>
      </c>
      <c r="AG25" s="765">
        <v>1509.9203557172432</v>
      </c>
      <c r="AH25" s="765">
        <v>1458.8234301925067</v>
      </c>
      <c r="AI25" s="765">
        <v>1424.1099454405144</v>
      </c>
      <c r="AJ25" s="765">
        <v>1442.8092597821917</v>
      </c>
      <c r="AK25" s="765">
        <v>1440.2481888983859</v>
      </c>
      <c r="AL25" s="765">
        <v>1372.9226326755213</v>
      </c>
      <c r="AM25" s="765">
        <v>1392.4343624356347</v>
      </c>
      <c r="AN25" s="765">
        <v>1384.0714173280237</v>
      </c>
      <c r="AO25" s="765">
        <v>1330.1451471955311</v>
      </c>
      <c r="AP25" s="765">
        <v>1313.9065430127707</v>
      </c>
      <c r="AQ25" s="765">
        <v>1266.8221001278637</v>
      </c>
      <c r="AR25" s="765">
        <v>1295.9025004837101</v>
      </c>
      <c r="AS25" s="765">
        <v>1196.3518550918341</v>
      </c>
      <c r="AT25" s="765">
        <v>1288.9963107470703</v>
      </c>
      <c r="AU25" s="765">
        <v>1314.3913668604571</v>
      </c>
      <c r="AV25" s="765">
        <v>1749.7062349501912</v>
      </c>
      <c r="AW25" s="765">
        <v>1788.9974929361533</v>
      </c>
      <c r="AX25" s="765">
        <v>1436.8233384238274</v>
      </c>
      <c r="AY25" s="765">
        <v>1442.3661155228285</v>
      </c>
      <c r="AZ25" s="765">
        <v>1502.4423916599967</v>
      </c>
      <c r="BA25" s="799">
        <v>1366.4038380806362</v>
      </c>
      <c r="BB25" s="765">
        <v>1409.6234356473519</v>
      </c>
      <c r="BC25" s="800">
        <v>1362.9493173809803</v>
      </c>
      <c r="BD25" s="801">
        <v>1159.8220484001147</v>
      </c>
      <c r="BE25" s="802">
        <v>1207.2205904524972</v>
      </c>
      <c r="BF25" s="802">
        <v>1393.2201362898318</v>
      </c>
      <c r="BG25" s="802">
        <v>1232.9509199975512</v>
      </c>
      <c r="BH25" s="774"/>
      <c r="BI25" s="775"/>
      <c r="BJ25" s="700"/>
    </row>
    <row r="26" spans="2:62">
      <c r="Q26" s="740"/>
      <c r="R26" s="788"/>
      <c r="S26" s="1933" t="s">
        <v>41</v>
      </c>
      <c r="T26" s="1934"/>
      <c r="V26" s="740"/>
      <c r="W26" s="788"/>
      <c r="X26" s="781" t="s">
        <v>183</v>
      </c>
      <c r="Y26" s="1477"/>
      <c r="Z26" s="1460"/>
      <c r="AA26" s="783">
        <f>SUM(AA27,AA30,AA31,AA32,AA35,AA36,AA37,AA38,AA48)</f>
        <v>465475.5962515212</v>
      </c>
      <c r="AB26" s="783">
        <f t="shared" ref="AB26:BE26" si="10">SUM(AB27,AB30,AB31,AB32,AB35,AB36,AB37,AB38,AB48)</f>
        <v>458940.23075655365</v>
      </c>
      <c r="AC26" s="783">
        <f t="shared" si="10"/>
        <v>450819.22544611222</v>
      </c>
      <c r="AD26" s="783">
        <f t="shared" si="10"/>
        <v>439367.27733163128</v>
      </c>
      <c r="AE26" s="783">
        <f t="shared" si="10"/>
        <v>457142.06417950761</v>
      </c>
      <c r="AF26" s="783">
        <f t="shared" si="10"/>
        <v>454449.31861348753</v>
      </c>
      <c r="AG26" s="783">
        <f t="shared" si="10"/>
        <v>458389.97175007884</v>
      </c>
      <c r="AH26" s="783">
        <f t="shared" si="10"/>
        <v>449422.31142127031</v>
      </c>
      <c r="AI26" s="783">
        <f t="shared" si="10"/>
        <v>419990.72167146293</v>
      </c>
      <c r="AJ26" s="783">
        <f t="shared" si="10"/>
        <v>431686.51700032252</v>
      </c>
      <c r="AK26" s="783">
        <f t="shared" si="10"/>
        <v>444894.80206818006</v>
      </c>
      <c r="AL26" s="783">
        <f t="shared" si="10"/>
        <v>432630.35108438222</v>
      </c>
      <c r="AM26" s="783">
        <f t="shared" si="10"/>
        <v>442126.43914794276</v>
      </c>
      <c r="AN26" s="783">
        <f t="shared" si="10"/>
        <v>444415.9036637494</v>
      </c>
      <c r="AO26" s="783">
        <f t="shared" si="10"/>
        <v>439928.26544153941</v>
      </c>
      <c r="AP26" s="783">
        <f t="shared" si="10"/>
        <v>438339.38888994034</v>
      </c>
      <c r="AQ26" s="783">
        <f t="shared" si="10"/>
        <v>433545.22982634674</v>
      </c>
      <c r="AR26" s="783">
        <f t="shared" si="10"/>
        <v>444638.60821331351</v>
      </c>
      <c r="AS26" s="783">
        <f t="shared" si="10"/>
        <v>405336.21277232107</v>
      </c>
      <c r="AT26" s="783">
        <f t="shared" si="10"/>
        <v>376623.41091177013</v>
      </c>
      <c r="AU26" s="783">
        <f t="shared" si="10"/>
        <v>404963.55734188028</v>
      </c>
      <c r="AV26" s="783">
        <f t="shared" si="10"/>
        <v>418485.82274746185</v>
      </c>
      <c r="AW26" s="783">
        <f t="shared" si="10"/>
        <v>430116.57234529511</v>
      </c>
      <c r="AX26" s="783">
        <f t="shared" si="10"/>
        <v>437565.69683123345</v>
      </c>
      <c r="AY26" s="783">
        <f t="shared" si="10"/>
        <v>420136.80811725755</v>
      </c>
      <c r="AZ26" s="783">
        <f t="shared" si="10"/>
        <v>403509.1885306717</v>
      </c>
      <c r="BA26" s="784">
        <f t="shared" si="10"/>
        <v>391911.78195744811</v>
      </c>
      <c r="BB26" s="783">
        <f t="shared" si="10"/>
        <v>384611.25102294807</v>
      </c>
      <c r="BC26" s="785">
        <f t="shared" si="10"/>
        <v>378063.97740223014</v>
      </c>
      <c r="BD26" s="783">
        <f t="shared" si="10"/>
        <v>361903.28291706229</v>
      </c>
      <c r="BE26" s="784">
        <f t="shared" si="10"/>
        <v>328474.38576708658</v>
      </c>
      <c r="BF26" s="784">
        <f t="shared" ref="BF26:BG26" si="11">SUM(BF27,BF30,BF31,BF32,BF35,BF36,BF37,BF38,BF48)</f>
        <v>346997.48908961436</v>
      </c>
      <c r="BG26" s="784">
        <f t="shared" si="11"/>
        <v>329481.57751325396</v>
      </c>
      <c r="BH26" s="786"/>
      <c r="BI26" s="787"/>
      <c r="BJ26" s="752"/>
    </row>
    <row r="27" spans="2:62" ht="14.25" customHeight="1">
      <c r="Q27" s="740"/>
      <c r="R27" s="788"/>
      <c r="S27" s="654" t="s">
        <v>761</v>
      </c>
      <c r="T27" s="1437"/>
      <c r="V27" s="740"/>
      <c r="W27" s="788"/>
      <c r="X27" s="654" t="s">
        <v>220</v>
      </c>
      <c r="Y27" s="1437"/>
      <c r="Z27" s="762"/>
      <c r="AA27" s="790">
        <v>14155.320445661833</v>
      </c>
      <c r="AB27" s="790">
        <v>14667.211275632924</v>
      </c>
      <c r="AC27" s="790">
        <v>15316.740753616468</v>
      </c>
      <c r="AD27" s="790">
        <v>15546.096709075817</v>
      </c>
      <c r="AE27" s="790">
        <v>16622.586033394946</v>
      </c>
      <c r="AF27" s="790">
        <v>17276.398456866311</v>
      </c>
      <c r="AG27" s="790">
        <v>17175.939437978501</v>
      </c>
      <c r="AH27" s="790">
        <v>17302.158177869642</v>
      </c>
      <c r="AI27" s="790">
        <v>17868.014695198908</v>
      </c>
      <c r="AJ27" s="790">
        <v>18546.111879825559</v>
      </c>
      <c r="AK27" s="790">
        <v>18863.621271634707</v>
      </c>
      <c r="AL27" s="790">
        <v>19268.214529890123</v>
      </c>
      <c r="AM27" s="790">
        <v>20371.353332407492</v>
      </c>
      <c r="AN27" s="790">
        <v>20574.389592867625</v>
      </c>
      <c r="AO27" s="790">
        <v>21112.009520730935</v>
      </c>
      <c r="AP27" s="790">
        <v>21438.154742207531</v>
      </c>
      <c r="AQ27" s="790">
        <v>20971.391182099938</v>
      </c>
      <c r="AR27" s="790">
        <v>21456.22188670047</v>
      </c>
      <c r="AS27" s="790">
        <v>22461.936539090966</v>
      </c>
      <c r="AT27" s="790">
        <v>19652.015975571216</v>
      </c>
      <c r="AU27" s="790">
        <v>21428.756670468596</v>
      </c>
      <c r="AV27" s="790">
        <v>23404.915795261793</v>
      </c>
      <c r="AW27" s="790">
        <v>23760.845365316287</v>
      </c>
      <c r="AX27" s="790">
        <v>24904.707719014747</v>
      </c>
      <c r="AY27" s="790">
        <v>22873.100235575464</v>
      </c>
      <c r="AZ27" s="790">
        <v>22116.686933196408</v>
      </c>
      <c r="BA27" s="791">
        <v>21429.177735998193</v>
      </c>
      <c r="BB27" s="790">
        <v>19960.323488213213</v>
      </c>
      <c r="BC27" s="792">
        <v>21924.811489025338</v>
      </c>
      <c r="BD27" s="790">
        <v>20169.587111703695</v>
      </c>
      <c r="BE27" s="791">
        <v>19065.708744541993</v>
      </c>
      <c r="BF27" s="791">
        <v>20111.761366594787</v>
      </c>
      <c r="BG27" s="791">
        <v>18679.460380027595</v>
      </c>
      <c r="BH27" s="793"/>
      <c r="BI27" s="794"/>
      <c r="BJ27" s="764"/>
    </row>
    <row r="28" spans="2:62">
      <c r="O28" s="32"/>
      <c r="Q28" s="740"/>
      <c r="R28" s="788"/>
      <c r="S28" s="789"/>
      <c r="T28" s="841" t="s">
        <v>86</v>
      </c>
      <c r="V28" s="740"/>
      <c r="W28" s="788"/>
      <c r="X28" s="789"/>
      <c r="Y28" s="841" t="s">
        <v>237</v>
      </c>
      <c r="Z28" s="840"/>
      <c r="AA28" s="795">
        <v>10777.039605064259</v>
      </c>
      <c r="AB28" s="795">
        <v>11136.94853059265</v>
      </c>
      <c r="AC28" s="795">
        <v>11654.092181925338</v>
      </c>
      <c r="AD28" s="795">
        <v>11826.287325122605</v>
      </c>
      <c r="AE28" s="795">
        <v>12614.269127954067</v>
      </c>
      <c r="AF28" s="795">
        <v>13123.029049676261</v>
      </c>
      <c r="AG28" s="795">
        <v>13043.520470294154</v>
      </c>
      <c r="AH28" s="795">
        <v>13147.125621840518</v>
      </c>
      <c r="AI28" s="795">
        <v>13633.966915720601</v>
      </c>
      <c r="AJ28" s="795">
        <v>14183.287788175345</v>
      </c>
      <c r="AK28" s="795">
        <v>14421.798054477</v>
      </c>
      <c r="AL28" s="795">
        <v>14809.60690689424</v>
      </c>
      <c r="AM28" s="795">
        <v>15753.952530142558</v>
      </c>
      <c r="AN28" s="795">
        <v>15938.997144789471</v>
      </c>
      <c r="AO28" s="795">
        <v>16407.126180293242</v>
      </c>
      <c r="AP28" s="795">
        <v>16711.078946343805</v>
      </c>
      <c r="AQ28" s="795">
        <v>16392.437865868935</v>
      </c>
      <c r="AR28" s="795">
        <v>16749.031367547446</v>
      </c>
      <c r="AS28" s="795">
        <v>16783.491452053597</v>
      </c>
      <c r="AT28" s="795">
        <v>14959.064959724083</v>
      </c>
      <c r="AU28" s="795">
        <v>16504.965372385661</v>
      </c>
      <c r="AV28" s="795">
        <v>18280.882587980424</v>
      </c>
      <c r="AW28" s="795">
        <v>18354.607583705467</v>
      </c>
      <c r="AX28" s="795">
        <v>19233.032226116011</v>
      </c>
      <c r="AY28" s="795">
        <v>17772.919217839946</v>
      </c>
      <c r="AZ28" s="795">
        <v>17665.139080826426</v>
      </c>
      <c r="BA28" s="796">
        <v>17030.974846125984</v>
      </c>
      <c r="BB28" s="795">
        <v>15392.680239662679</v>
      </c>
      <c r="BC28" s="797">
        <v>17351.169887369229</v>
      </c>
      <c r="BD28" s="758">
        <v>15850.874926163669</v>
      </c>
      <c r="BE28" s="798">
        <v>14983.208686930859</v>
      </c>
      <c r="BF28" s="798">
        <v>16017.316370749209</v>
      </c>
      <c r="BG28" s="798">
        <v>14844.659138917745</v>
      </c>
      <c r="BH28" s="762"/>
      <c r="BI28" s="763"/>
      <c r="BJ28" s="700"/>
    </row>
    <row r="29" spans="2:62">
      <c r="O29" s="32"/>
      <c r="Q29" s="740"/>
      <c r="R29" s="788"/>
      <c r="S29" s="550"/>
      <c r="T29" s="775" t="s">
        <v>87</v>
      </c>
      <c r="V29" s="740"/>
      <c r="W29" s="788"/>
      <c r="X29" s="550"/>
      <c r="Y29" s="775" t="s">
        <v>238</v>
      </c>
      <c r="Z29" s="774"/>
      <c r="AA29" s="801">
        <v>3378.2808405975752</v>
      </c>
      <c r="AB29" s="801">
        <v>3530.2627450402751</v>
      </c>
      <c r="AC29" s="801">
        <v>3662.648571691132</v>
      </c>
      <c r="AD29" s="801">
        <v>3719.8093839532107</v>
      </c>
      <c r="AE29" s="801">
        <v>4008.3169054408809</v>
      </c>
      <c r="AF29" s="801">
        <v>4153.3694071900491</v>
      </c>
      <c r="AG29" s="801">
        <v>4132.418967684348</v>
      </c>
      <c r="AH29" s="801">
        <v>4155.0325560291221</v>
      </c>
      <c r="AI29" s="801">
        <v>4234.0477794783064</v>
      </c>
      <c r="AJ29" s="801">
        <v>4362.8240916502155</v>
      </c>
      <c r="AK29" s="801">
        <v>4441.8232171577047</v>
      </c>
      <c r="AL29" s="801">
        <v>4458.6076229958817</v>
      </c>
      <c r="AM29" s="801">
        <v>4617.4008022649332</v>
      </c>
      <c r="AN29" s="801">
        <v>4635.3924480781525</v>
      </c>
      <c r="AO29" s="801">
        <v>4704.8833404376874</v>
      </c>
      <c r="AP29" s="801">
        <v>4727.0757958637241</v>
      </c>
      <c r="AQ29" s="801">
        <v>4578.9533162310054</v>
      </c>
      <c r="AR29" s="801">
        <v>4707.1905191530213</v>
      </c>
      <c r="AS29" s="801">
        <v>5678.4450870373694</v>
      </c>
      <c r="AT29" s="801">
        <v>4692.9510158471312</v>
      </c>
      <c r="AU29" s="801">
        <v>4923.791298082936</v>
      </c>
      <c r="AV29" s="801">
        <v>5124.033207281368</v>
      </c>
      <c r="AW29" s="801">
        <v>5406.237781610821</v>
      </c>
      <c r="AX29" s="801">
        <v>5671.6754928987384</v>
      </c>
      <c r="AY29" s="801">
        <v>5100.181017735511</v>
      </c>
      <c r="AZ29" s="801">
        <v>4451.5478523699821</v>
      </c>
      <c r="BA29" s="802">
        <v>4398.2028898722092</v>
      </c>
      <c r="BB29" s="801">
        <v>4567.643248550532</v>
      </c>
      <c r="BC29" s="803">
        <v>4573.641601656107</v>
      </c>
      <c r="BD29" s="801">
        <v>4318.7121855400255</v>
      </c>
      <c r="BE29" s="802">
        <v>4082.5000576111329</v>
      </c>
      <c r="BF29" s="802">
        <v>4094.4449958455743</v>
      </c>
      <c r="BG29" s="802">
        <v>3834.8012411098453</v>
      </c>
      <c r="BH29" s="774"/>
      <c r="BI29" s="775"/>
      <c r="BJ29" s="700"/>
    </row>
    <row r="30" spans="2:62" ht="14.25" customHeight="1">
      <c r="Q30" s="740"/>
      <c r="R30" s="788"/>
      <c r="S30" s="502" t="s">
        <v>88</v>
      </c>
      <c r="T30" s="1438"/>
      <c r="V30" s="740"/>
      <c r="W30" s="788"/>
      <c r="X30" s="502" t="s">
        <v>221</v>
      </c>
      <c r="Y30" s="1438"/>
      <c r="Z30" s="769"/>
      <c r="AA30" s="790">
        <v>20989.116853910469</v>
      </c>
      <c r="AB30" s="790">
        <v>20253.767336337856</v>
      </c>
      <c r="AC30" s="790">
        <v>20125.785697521722</v>
      </c>
      <c r="AD30" s="790">
        <v>19119.428793405525</v>
      </c>
      <c r="AE30" s="790">
        <v>19783.613464034086</v>
      </c>
      <c r="AF30" s="790">
        <v>19337.559642455635</v>
      </c>
      <c r="AG30" s="790">
        <v>18613.483753279725</v>
      </c>
      <c r="AH30" s="790">
        <v>18312.556324504276</v>
      </c>
      <c r="AI30" s="790">
        <v>17951.804543529463</v>
      </c>
      <c r="AJ30" s="790">
        <v>17156.076425848209</v>
      </c>
      <c r="AK30" s="790">
        <v>16337.842743533489</v>
      </c>
      <c r="AL30" s="790">
        <v>15825.228940597997</v>
      </c>
      <c r="AM30" s="790">
        <v>15621.976230137112</v>
      </c>
      <c r="AN30" s="790">
        <v>15379.427210236579</v>
      </c>
      <c r="AO30" s="790">
        <v>14548.795883609677</v>
      </c>
      <c r="AP30" s="790">
        <v>12992.726452091578</v>
      </c>
      <c r="AQ30" s="790">
        <v>12157.962544028396</v>
      </c>
      <c r="AR30" s="790">
        <v>11719.690208684748</v>
      </c>
      <c r="AS30" s="790">
        <v>9815.1100210703516</v>
      </c>
      <c r="AT30" s="790">
        <v>9090.7992633613867</v>
      </c>
      <c r="AU30" s="790">
        <v>9660.0123731444255</v>
      </c>
      <c r="AV30" s="790">
        <v>9869.4306192593122</v>
      </c>
      <c r="AW30" s="790">
        <v>9294.1316306092231</v>
      </c>
      <c r="AX30" s="790">
        <v>9619.0679859601405</v>
      </c>
      <c r="AY30" s="790">
        <v>9269.5674644384308</v>
      </c>
      <c r="AZ30" s="790">
        <v>9860.6207425524372</v>
      </c>
      <c r="BA30" s="791">
        <v>8909.1619914366802</v>
      </c>
      <c r="BB30" s="790">
        <v>8442.3404786212977</v>
      </c>
      <c r="BC30" s="792">
        <v>8405.2020596329312</v>
      </c>
      <c r="BD30" s="790">
        <v>8030.2169077511171</v>
      </c>
      <c r="BE30" s="791">
        <v>7345.4361540063728</v>
      </c>
      <c r="BF30" s="791">
        <v>7964.8084144992536</v>
      </c>
      <c r="BG30" s="791">
        <v>7855.2914537500019</v>
      </c>
      <c r="BH30" s="809"/>
      <c r="BI30" s="810"/>
      <c r="BJ30" s="764"/>
    </row>
    <row r="31" spans="2:62" ht="14.25" customHeight="1">
      <c r="Q31" s="740"/>
      <c r="R31" s="788"/>
      <c r="S31" s="502" t="s">
        <v>446</v>
      </c>
      <c r="T31" s="1438"/>
      <c r="V31" s="740"/>
      <c r="W31" s="788"/>
      <c r="X31" s="502" t="s">
        <v>222</v>
      </c>
      <c r="Y31" s="1438"/>
      <c r="Z31" s="769"/>
      <c r="AA31" s="790">
        <v>32697.780480846552</v>
      </c>
      <c r="AB31" s="790">
        <v>32713.438094852667</v>
      </c>
      <c r="AC31" s="790">
        <v>32058.216137316362</v>
      </c>
      <c r="AD31" s="790">
        <v>31962.169282975745</v>
      </c>
      <c r="AE31" s="790">
        <v>33194.508667850096</v>
      </c>
      <c r="AF31" s="790">
        <v>34426.403853717318</v>
      </c>
      <c r="AG31" s="790">
        <v>34728.765183348733</v>
      </c>
      <c r="AH31" s="790">
        <v>34546.966794066175</v>
      </c>
      <c r="AI31" s="790">
        <v>33075.870238594704</v>
      </c>
      <c r="AJ31" s="790">
        <v>33725.978641558671</v>
      </c>
      <c r="AK31" s="790">
        <v>34546.090973912069</v>
      </c>
      <c r="AL31" s="790">
        <v>33794.476184494772</v>
      </c>
      <c r="AM31" s="790">
        <v>33285.372163760912</v>
      </c>
      <c r="AN31" s="790">
        <v>32999.697068597612</v>
      </c>
      <c r="AO31" s="790">
        <v>32453.097377777332</v>
      </c>
      <c r="AP31" s="790">
        <v>31080.548007543613</v>
      </c>
      <c r="AQ31" s="790">
        <v>29080.316056364452</v>
      </c>
      <c r="AR31" s="790">
        <v>28481.984374707015</v>
      </c>
      <c r="AS31" s="790">
        <v>26636.014103985908</v>
      </c>
      <c r="AT31" s="790">
        <v>24449.164978477922</v>
      </c>
      <c r="AU31" s="790">
        <v>24016.104189457183</v>
      </c>
      <c r="AV31" s="790">
        <v>24425.6026602573</v>
      </c>
      <c r="AW31" s="790">
        <v>26168.591347635334</v>
      </c>
      <c r="AX31" s="790">
        <v>25293.914196873178</v>
      </c>
      <c r="AY31" s="790">
        <v>23727.883062085661</v>
      </c>
      <c r="AZ31" s="790">
        <v>23552.257528555285</v>
      </c>
      <c r="BA31" s="791">
        <v>23169.635319177803</v>
      </c>
      <c r="BB31" s="790">
        <v>22689.886989716921</v>
      </c>
      <c r="BC31" s="792">
        <v>22466.094828957976</v>
      </c>
      <c r="BD31" s="790">
        <v>21082.255356606416</v>
      </c>
      <c r="BE31" s="791">
        <v>20031.505954870172</v>
      </c>
      <c r="BF31" s="791">
        <v>19348.102986148278</v>
      </c>
      <c r="BG31" s="791">
        <v>18242.764403874105</v>
      </c>
      <c r="BH31" s="804"/>
      <c r="BI31" s="805"/>
      <c r="BJ31" s="764"/>
    </row>
    <row r="32" spans="2:62" ht="14.25" customHeight="1">
      <c r="Q32" s="740"/>
      <c r="R32" s="788"/>
      <c r="S32" s="789" t="s">
        <v>762</v>
      </c>
      <c r="T32" s="1437"/>
      <c r="V32" s="740"/>
      <c r="W32" s="788"/>
      <c r="X32" s="654" t="s">
        <v>442</v>
      </c>
      <c r="Y32" s="1437"/>
      <c r="Z32" s="769"/>
      <c r="AA32" s="790">
        <v>63908.001053665073</v>
      </c>
      <c r="AB32" s="790">
        <v>64396.994398727998</v>
      </c>
      <c r="AC32" s="790">
        <v>64663.824514477412</v>
      </c>
      <c r="AD32" s="790">
        <v>63923.043370397565</v>
      </c>
      <c r="AE32" s="790">
        <v>68195.010983157292</v>
      </c>
      <c r="AF32" s="790">
        <v>68917.851036341919</v>
      </c>
      <c r="AG32" s="790">
        <v>71052.924556407117</v>
      </c>
      <c r="AH32" s="790">
        <v>71935.399675459354</v>
      </c>
      <c r="AI32" s="790">
        <v>67246.944064867785</v>
      </c>
      <c r="AJ32" s="790">
        <v>69047.156938408865</v>
      </c>
      <c r="AK32" s="790">
        <v>72845.263088906126</v>
      </c>
      <c r="AL32" s="790">
        <v>70195.120489001361</v>
      </c>
      <c r="AM32" s="790">
        <v>69737.837606644753</v>
      </c>
      <c r="AN32" s="790">
        <v>69167.723853211253</v>
      </c>
      <c r="AO32" s="790">
        <v>69321.955275987129</v>
      </c>
      <c r="AP32" s="790">
        <v>71983.001423729263</v>
      </c>
      <c r="AQ32" s="790">
        <v>70472.514321227354</v>
      </c>
      <c r="AR32" s="790">
        <v>70972.225981136347</v>
      </c>
      <c r="AS32" s="790">
        <v>65823.886040632526</v>
      </c>
      <c r="AT32" s="790">
        <v>65010.96639461122</v>
      </c>
      <c r="AU32" s="790">
        <v>67446.091370994764</v>
      </c>
      <c r="AV32" s="790">
        <v>69594.539608187682</v>
      </c>
      <c r="AW32" s="790">
        <v>67946.583956777744</v>
      </c>
      <c r="AX32" s="790">
        <v>69547.985441955956</v>
      </c>
      <c r="AY32" s="790">
        <v>66161.861685255833</v>
      </c>
      <c r="AZ32" s="790">
        <v>64273.144975294483</v>
      </c>
      <c r="BA32" s="791">
        <v>61170.493147796784</v>
      </c>
      <c r="BB32" s="790">
        <v>60591.134331586552</v>
      </c>
      <c r="BC32" s="792">
        <v>58688.79447501721</v>
      </c>
      <c r="BD32" s="790">
        <v>57989.608043676868</v>
      </c>
      <c r="BE32" s="791">
        <v>55012.854952811496</v>
      </c>
      <c r="BF32" s="791">
        <v>57825.370302996889</v>
      </c>
      <c r="BG32" s="791">
        <v>55748.633721319158</v>
      </c>
      <c r="BH32" s="804"/>
      <c r="BI32" s="805"/>
      <c r="BJ32" s="764"/>
    </row>
    <row r="33" spans="15:62">
      <c r="O33" s="32"/>
      <c r="Q33" s="740"/>
      <c r="R33" s="788"/>
      <c r="S33" s="789"/>
      <c r="T33" s="841" t="s">
        <v>763</v>
      </c>
      <c r="V33" s="740"/>
      <c r="W33" s="788"/>
      <c r="X33" s="789"/>
      <c r="Y33" s="841" t="s">
        <v>239</v>
      </c>
      <c r="Z33" s="840"/>
      <c r="AA33" s="795">
        <v>61179.516547545652</v>
      </c>
      <c r="AB33" s="795">
        <v>61517.480975906677</v>
      </c>
      <c r="AC33" s="795">
        <v>61701.672075817936</v>
      </c>
      <c r="AD33" s="795">
        <v>60867.258717031167</v>
      </c>
      <c r="AE33" s="795">
        <v>64767.786531528152</v>
      </c>
      <c r="AF33" s="795">
        <v>65304.243825120961</v>
      </c>
      <c r="AG33" s="795">
        <v>67192.933235248653</v>
      </c>
      <c r="AH33" s="795">
        <v>67887.187821979111</v>
      </c>
      <c r="AI33" s="795">
        <v>64123.444707670118</v>
      </c>
      <c r="AJ33" s="795">
        <v>65836.611573320275</v>
      </c>
      <c r="AK33" s="795">
        <v>69738.847660375512</v>
      </c>
      <c r="AL33" s="795">
        <v>67325.956270202674</v>
      </c>
      <c r="AM33" s="795">
        <v>66666.661375989817</v>
      </c>
      <c r="AN33" s="795">
        <v>65897.927289349551</v>
      </c>
      <c r="AO33" s="795">
        <v>65929.926039118465</v>
      </c>
      <c r="AP33" s="795">
        <v>68704.267223592542</v>
      </c>
      <c r="AQ33" s="795">
        <v>67344.434183080317</v>
      </c>
      <c r="AR33" s="795">
        <v>68144.914609235915</v>
      </c>
      <c r="AS33" s="795">
        <v>63135.06199572912</v>
      </c>
      <c r="AT33" s="795">
        <v>62001.426606904497</v>
      </c>
      <c r="AU33" s="795">
        <v>64642.43129605538</v>
      </c>
      <c r="AV33" s="795">
        <v>66224.265437489841</v>
      </c>
      <c r="AW33" s="795">
        <v>64529.772156221079</v>
      </c>
      <c r="AX33" s="795">
        <v>65943.820993173431</v>
      </c>
      <c r="AY33" s="795">
        <v>62670.505291115645</v>
      </c>
      <c r="AZ33" s="795">
        <v>61402.623139272226</v>
      </c>
      <c r="BA33" s="796">
        <v>58401.556878986587</v>
      </c>
      <c r="BB33" s="795">
        <v>57916.159838728003</v>
      </c>
      <c r="BC33" s="797">
        <v>56003.997031056366</v>
      </c>
      <c r="BD33" s="758">
        <v>55434.91668297282</v>
      </c>
      <c r="BE33" s="798">
        <v>52583.902624433016</v>
      </c>
      <c r="BF33" s="798">
        <v>55285.426049825794</v>
      </c>
      <c r="BG33" s="798">
        <v>52929.346969304301</v>
      </c>
      <c r="BH33" s="811"/>
      <c r="BI33" s="812"/>
      <c r="BJ33" s="700"/>
    </row>
    <row r="34" spans="15:62">
      <c r="O34" s="32"/>
      <c r="Q34" s="740"/>
      <c r="R34" s="788"/>
      <c r="S34" s="550"/>
      <c r="T34" s="775" t="s">
        <v>89</v>
      </c>
      <c r="V34" s="740"/>
      <c r="W34" s="788"/>
      <c r="X34" s="550"/>
      <c r="Y34" s="775" t="s">
        <v>240</v>
      </c>
      <c r="Z34" s="774"/>
      <c r="AA34" s="801">
        <v>2728.4845061194019</v>
      </c>
      <c r="AB34" s="801">
        <v>2879.5134228213001</v>
      </c>
      <c r="AC34" s="801">
        <v>2962.1524386594647</v>
      </c>
      <c r="AD34" s="801">
        <v>3055.7846533663951</v>
      </c>
      <c r="AE34" s="801">
        <v>3427.2244516291294</v>
      </c>
      <c r="AF34" s="801">
        <v>3613.6072112209649</v>
      </c>
      <c r="AG34" s="801">
        <v>3859.9913211584771</v>
      </c>
      <c r="AH34" s="801">
        <v>4048.2118534802362</v>
      </c>
      <c r="AI34" s="801">
        <v>3123.4993571976675</v>
      </c>
      <c r="AJ34" s="801">
        <v>3210.5453650885574</v>
      </c>
      <c r="AK34" s="801">
        <v>3106.4154285306031</v>
      </c>
      <c r="AL34" s="801">
        <v>2869.1642187986818</v>
      </c>
      <c r="AM34" s="801">
        <v>3071.1762306549422</v>
      </c>
      <c r="AN34" s="801">
        <v>3269.7965638617243</v>
      </c>
      <c r="AO34" s="801">
        <v>3392.0292368686651</v>
      </c>
      <c r="AP34" s="801">
        <v>3278.7342001367201</v>
      </c>
      <c r="AQ34" s="801">
        <v>3128.0801381470474</v>
      </c>
      <c r="AR34" s="801">
        <v>2827.3113719004505</v>
      </c>
      <c r="AS34" s="801">
        <v>2688.8240449033892</v>
      </c>
      <c r="AT34" s="801">
        <v>3009.5397877067662</v>
      </c>
      <c r="AU34" s="801">
        <v>2803.660074939372</v>
      </c>
      <c r="AV34" s="801">
        <v>3370.274170697824</v>
      </c>
      <c r="AW34" s="801">
        <v>3416.8118005566494</v>
      </c>
      <c r="AX34" s="801">
        <v>3604.1644487825324</v>
      </c>
      <c r="AY34" s="801">
        <v>3491.3563941401635</v>
      </c>
      <c r="AZ34" s="801">
        <v>2870.5218360222425</v>
      </c>
      <c r="BA34" s="802">
        <v>2768.9362688101774</v>
      </c>
      <c r="BB34" s="801">
        <v>2674.9744928585551</v>
      </c>
      <c r="BC34" s="803">
        <v>2684.7974439608633</v>
      </c>
      <c r="BD34" s="801">
        <v>2554.6913607040642</v>
      </c>
      <c r="BE34" s="802">
        <v>2428.952328378477</v>
      </c>
      <c r="BF34" s="802">
        <v>2539.9442531711038</v>
      </c>
      <c r="BG34" s="802">
        <v>2819.2867520148375</v>
      </c>
      <c r="BH34" s="774"/>
      <c r="BI34" s="775"/>
      <c r="BJ34" s="700"/>
    </row>
    <row r="35" spans="15:62" ht="14.25" customHeight="1">
      <c r="Q35" s="740"/>
      <c r="R35" s="788"/>
      <c r="S35" s="502" t="s">
        <v>764</v>
      </c>
      <c r="T35" s="1435"/>
      <c r="V35" s="740"/>
      <c r="W35" s="788"/>
      <c r="X35" s="502" t="s">
        <v>519</v>
      </c>
      <c r="Y35" s="1435"/>
      <c r="Z35" s="769"/>
      <c r="AA35" s="790">
        <v>54021.868876835848</v>
      </c>
      <c r="AB35" s="790">
        <v>54002.926444100405</v>
      </c>
      <c r="AC35" s="790">
        <v>54114.893946730168</v>
      </c>
      <c r="AD35" s="790">
        <v>53252.549033311137</v>
      </c>
      <c r="AE35" s="790">
        <v>54396.911715386632</v>
      </c>
      <c r="AF35" s="790">
        <v>54005.035116313651</v>
      </c>
      <c r="AG35" s="790">
        <v>53756.957181148959</v>
      </c>
      <c r="AH35" s="790">
        <v>51714.74196562446</v>
      </c>
      <c r="AI35" s="790">
        <v>46730.313577054963</v>
      </c>
      <c r="AJ35" s="790">
        <v>46566.766610126215</v>
      </c>
      <c r="AK35" s="790">
        <v>46476.134626239887</v>
      </c>
      <c r="AL35" s="790">
        <v>44591.080611371341</v>
      </c>
      <c r="AM35" s="790">
        <v>44065.221943271063</v>
      </c>
      <c r="AN35" s="790">
        <v>43692.468250954822</v>
      </c>
      <c r="AO35" s="790">
        <v>41133.669839609182</v>
      </c>
      <c r="AP35" s="790">
        <v>39976.041088455837</v>
      </c>
      <c r="AQ35" s="790">
        <v>39807.446928714882</v>
      </c>
      <c r="AR35" s="790">
        <v>38995.183497976352</v>
      </c>
      <c r="AS35" s="790">
        <v>36240.684449915338</v>
      </c>
      <c r="AT35" s="790">
        <v>32344.653888691486</v>
      </c>
      <c r="AU35" s="790">
        <v>32565.309814226159</v>
      </c>
      <c r="AV35" s="790">
        <v>33104.507989681821</v>
      </c>
      <c r="AW35" s="790">
        <v>33824.854553176672</v>
      </c>
      <c r="AX35" s="790">
        <v>34727.170509740463</v>
      </c>
      <c r="AY35" s="790">
        <v>33024.431940395109</v>
      </c>
      <c r="AZ35" s="790">
        <v>31523.85098806864</v>
      </c>
      <c r="BA35" s="791">
        <v>31821.145522918869</v>
      </c>
      <c r="BB35" s="790">
        <v>31408.035286060476</v>
      </c>
      <c r="BC35" s="792">
        <v>30964.281596337663</v>
      </c>
      <c r="BD35" s="790">
        <v>28941.304036530113</v>
      </c>
      <c r="BE35" s="791">
        <v>28039.949553919676</v>
      </c>
      <c r="BF35" s="791">
        <v>27508.325213525735</v>
      </c>
      <c r="BG35" s="791">
        <v>26332.43318986275</v>
      </c>
      <c r="BH35" s="804"/>
      <c r="BI35" s="805"/>
      <c r="BJ35" s="764"/>
    </row>
    <row r="36" spans="15:62" ht="14.25" customHeight="1">
      <c r="Q36" s="740"/>
      <c r="R36" s="788"/>
      <c r="S36" s="502" t="s">
        <v>42</v>
      </c>
      <c r="T36" s="1435"/>
      <c r="V36" s="740"/>
      <c r="W36" s="788"/>
      <c r="X36" s="502" t="s">
        <v>223</v>
      </c>
      <c r="Y36" s="1435"/>
      <c r="Z36" s="769"/>
      <c r="AA36" s="790">
        <v>174444.84414343481</v>
      </c>
      <c r="AB36" s="790">
        <v>169060.39441687794</v>
      </c>
      <c r="AC36" s="790">
        <v>161867.2436311593</v>
      </c>
      <c r="AD36" s="790">
        <v>159603.8983152911</v>
      </c>
      <c r="AE36" s="790">
        <v>163417.36949045572</v>
      </c>
      <c r="AF36" s="790">
        <v>164027.24585962514</v>
      </c>
      <c r="AG36" s="790">
        <v>165474.85870049355</v>
      </c>
      <c r="AH36" s="790">
        <v>167556.08727352493</v>
      </c>
      <c r="AI36" s="790">
        <v>156107.90124988611</v>
      </c>
      <c r="AJ36" s="790">
        <v>161861.6797674995</v>
      </c>
      <c r="AK36" s="790">
        <v>168747.73956145631</v>
      </c>
      <c r="AL36" s="790">
        <v>164372.18620318628</v>
      </c>
      <c r="AM36" s="790">
        <v>170821.23775487655</v>
      </c>
      <c r="AN36" s="790">
        <v>172824.30776430827</v>
      </c>
      <c r="AO36" s="790">
        <v>172910.19862423957</v>
      </c>
      <c r="AP36" s="790">
        <v>170850.2111933855</v>
      </c>
      <c r="AQ36" s="790">
        <v>173043.28228555102</v>
      </c>
      <c r="AR36" s="790">
        <v>179949.80719641515</v>
      </c>
      <c r="AS36" s="790">
        <v>162226.92664200388</v>
      </c>
      <c r="AT36" s="790">
        <v>150695.73937198034</v>
      </c>
      <c r="AU36" s="790">
        <v>171202.31778411425</v>
      </c>
      <c r="AV36" s="790">
        <v>171461.52007671128</v>
      </c>
      <c r="AW36" s="790">
        <v>175491.61684815769</v>
      </c>
      <c r="AX36" s="790">
        <v>182240.89594133775</v>
      </c>
      <c r="AY36" s="790">
        <v>178867.16014205181</v>
      </c>
      <c r="AZ36" s="790">
        <v>170658.0919370288</v>
      </c>
      <c r="BA36" s="791">
        <v>166498.31890348357</v>
      </c>
      <c r="BB36" s="790">
        <v>163517.43772220964</v>
      </c>
      <c r="BC36" s="792">
        <v>158550.05735407944</v>
      </c>
      <c r="BD36" s="790">
        <v>154571.67218980007</v>
      </c>
      <c r="BE36" s="791">
        <v>130564.86260328149</v>
      </c>
      <c r="BF36" s="791">
        <v>144593.75910457494</v>
      </c>
      <c r="BG36" s="791">
        <v>134293.219515998</v>
      </c>
      <c r="BH36" s="804"/>
      <c r="BI36" s="805"/>
      <c r="BJ36" s="764"/>
    </row>
    <row r="37" spans="15:62" ht="14.25" customHeight="1">
      <c r="Q37" s="740"/>
      <c r="R37" s="788"/>
      <c r="S37" s="502" t="s">
        <v>765</v>
      </c>
      <c r="T37" s="1435"/>
      <c r="V37" s="740"/>
      <c r="W37" s="788"/>
      <c r="X37" s="502" t="s">
        <v>224</v>
      </c>
      <c r="Y37" s="1435"/>
      <c r="Z37" s="769"/>
      <c r="AA37" s="790">
        <v>15028.947383894612</v>
      </c>
      <c r="AB37" s="790">
        <v>14562.522641583801</v>
      </c>
      <c r="AC37" s="790">
        <v>14393.256547685869</v>
      </c>
      <c r="AD37" s="790">
        <v>13467.047708228318</v>
      </c>
      <c r="AE37" s="790">
        <v>13372.262270882529</v>
      </c>
      <c r="AF37" s="790">
        <v>12551.031233059137</v>
      </c>
      <c r="AG37" s="790">
        <v>11815.81444292639</v>
      </c>
      <c r="AH37" s="790">
        <v>12094.102419914419</v>
      </c>
      <c r="AI37" s="790">
        <v>11734.111780909752</v>
      </c>
      <c r="AJ37" s="790">
        <v>12061.303155426342</v>
      </c>
      <c r="AK37" s="790">
        <v>12017.269290222195</v>
      </c>
      <c r="AL37" s="790">
        <v>11846.946270383269</v>
      </c>
      <c r="AM37" s="790">
        <v>12070.021868894062</v>
      </c>
      <c r="AN37" s="790">
        <v>12283.001217247518</v>
      </c>
      <c r="AO37" s="790">
        <v>12052.908484491625</v>
      </c>
      <c r="AP37" s="790">
        <v>11683.342280160252</v>
      </c>
      <c r="AQ37" s="790">
        <v>11517.599240398455</v>
      </c>
      <c r="AR37" s="790">
        <v>11568.5840844944</v>
      </c>
      <c r="AS37" s="790">
        <v>10730.344817257925</v>
      </c>
      <c r="AT37" s="790">
        <v>9159.3476957193743</v>
      </c>
      <c r="AU37" s="790">
        <v>9297.0915569025401</v>
      </c>
      <c r="AV37" s="790">
        <v>9652.3664288150576</v>
      </c>
      <c r="AW37" s="790">
        <v>11425.945560896169</v>
      </c>
      <c r="AX37" s="790">
        <v>10062.101511495224</v>
      </c>
      <c r="AY37" s="790">
        <v>9108.9881402501833</v>
      </c>
      <c r="AZ37" s="790">
        <v>8545.2689074311766</v>
      </c>
      <c r="BA37" s="791">
        <v>9027.0177351757484</v>
      </c>
      <c r="BB37" s="790">
        <v>8553.0991879851263</v>
      </c>
      <c r="BC37" s="792">
        <v>8136.3956420433897</v>
      </c>
      <c r="BD37" s="790">
        <v>7285.9599372597049</v>
      </c>
      <c r="BE37" s="791">
        <v>7260.5698994336772</v>
      </c>
      <c r="BF37" s="791">
        <v>7552.5379602636758</v>
      </c>
      <c r="BG37" s="791">
        <v>7487.7543042893139</v>
      </c>
      <c r="BH37" s="804"/>
      <c r="BI37" s="805"/>
      <c r="BJ37" s="764"/>
    </row>
    <row r="38" spans="15:62" ht="14.25" customHeight="1">
      <c r="Q38" s="740"/>
      <c r="R38" s="788"/>
      <c r="S38" s="789" t="s">
        <v>135</v>
      </c>
      <c r="T38" s="1436"/>
      <c r="V38" s="740"/>
      <c r="W38" s="788"/>
      <c r="X38" s="654" t="s">
        <v>225</v>
      </c>
      <c r="Y38" s="1436"/>
      <c r="Z38" s="769"/>
      <c r="AA38" s="790">
        <v>67310.051765614829</v>
      </c>
      <c r="AB38" s="790">
        <v>67096.318599585589</v>
      </c>
      <c r="AC38" s="790">
        <v>66628.370157792277</v>
      </c>
      <c r="AD38" s="790">
        <v>62540.617728487217</v>
      </c>
      <c r="AE38" s="790">
        <v>67124.48456827359</v>
      </c>
      <c r="AF38" s="790">
        <v>64070.181052319662</v>
      </c>
      <c r="AG38" s="790">
        <v>65953.934643513814</v>
      </c>
      <c r="AH38" s="790">
        <v>56130.536481248426</v>
      </c>
      <c r="AI38" s="790">
        <v>49177.583041125494</v>
      </c>
      <c r="AJ38" s="790">
        <v>51898.630410762678</v>
      </c>
      <c r="AK38" s="790">
        <v>53627.906373449492</v>
      </c>
      <c r="AL38" s="790">
        <v>51833.901874753021</v>
      </c>
      <c r="AM38" s="790">
        <v>54652.791096582907</v>
      </c>
      <c r="AN38" s="790">
        <v>55739.340923550873</v>
      </c>
      <c r="AO38" s="790">
        <v>55023.117332218331</v>
      </c>
      <c r="AP38" s="790">
        <v>56883.189046056978</v>
      </c>
      <c r="AQ38" s="790">
        <v>56725.199192290915</v>
      </c>
      <c r="AR38" s="790">
        <v>61072.105703474124</v>
      </c>
      <c r="AS38" s="790">
        <v>54037.628382392948</v>
      </c>
      <c r="AT38" s="790">
        <v>49934.278331405141</v>
      </c>
      <c r="AU38" s="790">
        <v>52574.951599716995</v>
      </c>
      <c r="AV38" s="790">
        <v>57987.107435878075</v>
      </c>
      <c r="AW38" s="790">
        <v>62241.919911596982</v>
      </c>
      <c r="AX38" s="790">
        <v>60912.455758566561</v>
      </c>
      <c r="AY38" s="790">
        <v>56757.246836890692</v>
      </c>
      <c r="AZ38" s="790">
        <v>54163.988765501934</v>
      </c>
      <c r="BA38" s="791">
        <v>51638.391999073036</v>
      </c>
      <c r="BB38" s="790">
        <v>51193.544492030989</v>
      </c>
      <c r="BC38" s="792">
        <v>51513.198543450941</v>
      </c>
      <c r="BD38" s="790">
        <v>47141.323513771873</v>
      </c>
      <c r="BE38" s="791">
        <v>45563.705269892511</v>
      </c>
      <c r="BF38" s="791">
        <v>46655.459907152122</v>
      </c>
      <c r="BG38" s="791">
        <v>45126.397519095815</v>
      </c>
      <c r="BH38" s="804"/>
      <c r="BI38" s="805"/>
      <c r="BJ38" s="764"/>
    </row>
    <row r="39" spans="15:62">
      <c r="O39" s="32"/>
      <c r="Q39" s="740"/>
      <c r="R39" s="788"/>
      <c r="S39" s="789"/>
      <c r="T39" s="841" t="s">
        <v>90</v>
      </c>
      <c r="V39" s="740"/>
      <c r="W39" s="788"/>
      <c r="X39" s="789"/>
      <c r="Y39" s="841" t="s">
        <v>241</v>
      </c>
      <c r="Z39" s="840"/>
      <c r="AA39" s="795">
        <v>2365.7231451109301</v>
      </c>
      <c r="AB39" s="795">
        <v>2306.3651499150797</v>
      </c>
      <c r="AC39" s="795">
        <v>2260.0847368193536</v>
      </c>
      <c r="AD39" s="795">
        <v>2103.8031895555332</v>
      </c>
      <c r="AE39" s="795">
        <v>2241.3557158089916</v>
      </c>
      <c r="AF39" s="795">
        <v>2132.7707498392656</v>
      </c>
      <c r="AG39" s="795">
        <v>2245.8983863634126</v>
      </c>
      <c r="AH39" s="795">
        <v>2333.8324782712966</v>
      </c>
      <c r="AI39" s="795">
        <v>2451.9093286134366</v>
      </c>
      <c r="AJ39" s="795">
        <v>2671.6940193983924</v>
      </c>
      <c r="AK39" s="795">
        <v>2868.932678591118</v>
      </c>
      <c r="AL39" s="795">
        <v>2842.2009016433208</v>
      </c>
      <c r="AM39" s="795">
        <v>3049.1149654557698</v>
      </c>
      <c r="AN39" s="795">
        <v>3190.269019327618</v>
      </c>
      <c r="AO39" s="795">
        <v>3190.3102215922504</v>
      </c>
      <c r="AP39" s="795">
        <v>3311.2183022869858</v>
      </c>
      <c r="AQ39" s="795">
        <v>3222.4371866049241</v>
      </c>
      <c r="AR39" s="795">
        <v>3620.4570967918553</v>
      </c>
      <c r="AS39" s="795">
        <v>3527.1133029357625</v>
      </c>
      <c r="AT39" s="795">
        <v>3560.3559681052657</v>
      </c>
      <c r="AU39" s="795">
        <v>3144.5776451767897</v>
      </c>
      <c r="AV39" s="795">
        <v>3126.4861259216877</v>
      </c>
      <c r="AW39" s="795">
        <v>3364.4736732627966</v>
      </c>
      <c r="AX39" s="795">
        <v>2904.847907334045</v>
      </c>
      <c r="AY39" s="795">
        <v>2992.2573808177995</v>
      </c>
      <c r="AZ39" s="795">
        <v>2845.5897296685362</v>
      </c>
      <c r="BA39" s="796">
        <v>2675.9098809636835</v>
      </c>
      <c r="BB39" s="795">
        <v>2766.3389159888802</v>
      </c>
      <c r="BC39" s="797">
        <v>2553.7353047396168</v>
      </c>
      <c r="BD39" s="758">
        <v>2371.1237282533812</v>
      </c>
      <c r="BE39" s="798">
        <v>2220.5538911434492</v>
      </c>
      <c r="BF39" s="798">
        <v>2191.8149920768606</v>
      </c>
      <c r="BG39" s="798">
        <v>1951.1680917326059</v>
      </c>
      <c r="BH39" s="811"/>
      <c r="BI39" s="812"/>
      <c r="BJ39" s="700"/>
    </row>
    <row r="40" spans="15:62">
      <c r="O40" s="32"/>
      <c r="Q40" s="740"/>
      <c r="R40" s="788"/>
      <c r="S40" s="789"/>
      <c r="T40" s="844" t="s">
        <v>91</v>
      </c>
      <c r="V40" s="740"/>
      <c r="W40" s="788"/>
      <c r="X40" s="789"/>
      <c r="Y40" s="844" t="s">
        <v>242</v>
      </c>
      <c r="Z40" s="843"/>
      <c r="AA40" s="765">
        <v>6027.3126560875999</v>
      </c>
      <c r="AB40" s="765">
        <v>5934.1978191154622</v>
      </c>
      <c r="AC40" s="765">
        <v>5732.2551893073733</v>
      </c>
      <c r="AD40" s="765">
        <v>5320.458909101706</v>
      </c>
      <c r="AE40" s="765">
        <v>5652.9170446905309</v>
      </c>
      <c r="AF40" s="765">
        <v>5425.4683562452074</v>
      </c>
      <c r="AG40" s="765">
        <v>5501.7854084025821</v>
      </c>
      <c r="AH40" s="765">
        <v>3231.8573109882809</v>
      </c>
      <c r="AI40" s="765">
        <v>3270.1435207286527</v>
      </c>
      <c r="AJ40" s="765">
        <v>3461.4188094096794</v>
      </c>
      <c r="AK40" s="765">
        <v>3625.4828380747799</v>
      </c>
      <c r="AL40" s="765">
        <v>3528.4513512102171</v>
      </c>
      <c r="AM40" s="765">
        <v>3759.0425993240642</v>
      </c>
      <c r="AN40" s="765">
        <v>3939.3978919891947</v>
      </c>
      <c r="AO40" s="765">
        <v>3904.6713226823304</v>
      </c>
      <c r="AP40" s="765">
        <v>4055.5005562457477</v>
      </c>
      <c r="AQ40" s="765">
        <v>3961.0444439373109</v>
      </c>
      <c r="AR40" s="765">
        <v>4424.6650737478958</v>
      </c>
      <c r="AS40" s="765">
        <v>3736.4244062451635</v>
      </c>
      <c r="AT40" s="765">
        <v>3321.0493689736977</v>
      </c>
      <c r="AU40" s="765">
        <v>3584.9542675253006</v>
      </c>
      <c r="AV40" s="765">
        <v>4631.7913139122411</v>
      </c>
      <c r="AW40" s="765">
        <v>4996.9170350708609</v>
      </c>
      <c r="AX40" s="765">
        <v>5316.5024218393946</v>
      </c>
      <c r="AY40" s="765">
        <v>4951.2869676416085</v>
      </c>
      <c r="AZ40" s="765">
        <v>5048.3500137481033</v>
      </c>
      <c r="BA40" s="799">
        <v>4400.1774640283193</v>
      </c>
      <c r="BB40" s="765">
        <v>4394.9362600751183</v>
      </c>
      <c r="BC40" s="800">
        <v>4467.8672006033212</v>
      </c>
      <c r="BD40" s="766">
        <v>3856.074003966708</v>
      </c>
      <c r="BE40" s="767">
        <v>3879.3939744812515</v>
      </c>
      <c r="BF40" s="767">
        <v>3968.8995858139956</v>
      </c>
      <c r="BG40" s="767">
        <v>3810.1344389799315</v>
      </c>
      <c r="BH40" s="769"/>
      <c r="BI40" s="770"/>
      <c r="BJ40" s="700"/>
    </row>
    <row r="41" spans="15:62">
      <c r="O41" s="32"/>
      <c r="Q41" s="740"/>
      <c r="R41" s="788"/>
      <c r="S41" s="789"/>
      <c r="T41" s="844" t="s">
        <v>92</v>
      </c>
      <c r="V41" s="740"/>
      <c r="W41" s="788"/>
      <c r="X41" s="789"/>
      <c r="Y41" s="844" t="s">
        <v>243</v>
      </c>
      <c r="Z41" s="843"/>
      <c r="AA41" s="765">
        <v>1466.0058840650775</v>
      </c>
      <c r="AB41" s="765">
        <v>1418.102036591898</v>
      </c>
      <c r="AC41" s="765">
        <v>1375.9170429837841</v>
      </c>
      <c r="AD41" s="765">
        <v>1260.2953120784896</v>
      </c>
      <c r="AE41" s="765">
        <v>1331.4928791750549</v>
      </c>
      <c r="AF41" s="765">
        <v>1244.9604230941386</v>
      </c>
      <c r="AG41" s="765">
        <v>1291.4827981665444</v>
      </c>
      <c r="AH41" s="765">
        <v>1319.0334676917219</v>
      </c>
      <c r="AI41" s="765">
        <v>1371.7067311091841</v>
      </c>
      <c r="AJ41" s="765">
        <v>1477.7584081812927</v>
      </c>
      <c r="AK41" s="765">
        <v>1575.888212108797</v>
      </c>
      <c r="AL41" s="765">
        <v>1551.0329716067677</v>
      </c>
      <c r="AM41" s="765">
        <v>1655.4435535132886</v>
      </c>
      <c r="AN41" s="765">
        <v>1727.3844994412782</v>
      </c>
      <c r="AO41" s="765">
        <v>1716.22281798164</v>
      </c>
      <c r="AP41" s="765">
        <v>1776.7630274753083</v>
      </c>
      <c r="AQ41" s="765">
        <v>1734.627629143527</v>
      </c>
      <c r="AR41" s="765">
        <v>1955.9396098708596</v>
      </c>
      <c r="AS41" s="765">
        <v>1870.7750520932207</v>
      </c>
      <c r="AT41" s="765">
        <v>2060.0322857009628</v>
      </c>
      <c r="AU41" s="765">
        <v>2141.0818744989342</v>
      </c>
      <c r="AV41" s="765">
        <v>1734.1532903071047</v>
      </c>
      <c r="AW41" s="765">
        <v>1868.7178003981921</v>
      </c>
      <c r="AX41" s="765">
        <v>1857.879801302674</v>
      </c>
      <c r="AY41" s="765">
        <v>1777.1392285555555</v>
      </c>
      <c r="AZ41" s="765">
        <v>1692.0792758229898</v>
      </c>
      <c r="BA41" s="799">
        <v>1684.153065189839</v>
      </c>
      <c r="BB41" s="765">
        <v>1683.8604002274803</v>
      </c>
      <c r="BC41" s="800">
        <v>1496.3822473754212</v>
      </c>
      <c r="BD41" s="766">
        <v>1420.1711698437193</v>
      </c>
      <c r="BE41" s="767">
        <v>1528.2287054602111</v>
      </c>
      <c r="BF41" s="767">
        <v>1405.1826389820596</v>
      </c>
      <c r="BG41" s="767">
        <v>1413.9083045104348</v>
      </c>
      <c r="BH41" s="769"/>
      <c r="BI41" s="770"/>
      <c r="BJ41" s="700"/>
    </row>
    <row r="42" spans="15:62">
      <c r="O42" s="32"/>
      <c r="Q42" s="740"/>
      <c r="R42" s="788"/>
      <c r="S42" s="789"/>
      <c r="T42" s="844" t="s">
        <v>93</v>
      </c>
      <c r="V42" s="740"/>
      <c r="W42" s="788"/>
      <c r="X42" s="789"/>
      <c r="Y42" s="844" t="s">
        <v>244</v>
      </c>
      <c r="Z42" s="843"/>
      <c r="AA42" s="765">
        <v>6629.1642746887965</v>
      </c>
      <c r="AB42" s="765">
        <v>6445.942136843305</v>
      </c>
      <c r="AC42" s="765">
        <v>6351.4522266788199</v>
      </c>
      <c r="AD42" s="765">
        <v>5921.8459114017905</v>
      </c>
      <c r="AE42" s="765">
        <v>6234.3951206410293</v>
      </c>
      <c r="AF42" s="765">
        <v>5950.5889667027677</v>
      </c>
      <c r="AG42" s="765">
        <v>6311.6586023738664</v>
      </c>
      <c r="AH42" s="765">
        <v>10269.356681708585</v>
      </c>
      <c r="AI42" s="765">
        <v>10809.465263627966</v>
      </c>
      <c r="AJ42" s="765">
        <v>11490.07710417093</v>
      </c>
      <c r="AK42" s="765">
        <v>12118.689287622803</v>
      </c>
      <c r="AL42" s="765">
        <v>11697.475125748253</v>
      </c>
      <c r="AM42" s="765">
        <v>12302.118117426719</v>
      </c>
      <c r="AN42" s="765">
        <v>12561.549710484327</v>
      </c>
      <c r="AO42" s="765">
        <v>12346.732494277978</v>
      </c>
      <c r="AP42" s="765">
        <v>12646.238456173367</v>
      </c>
      <c r="AQ42" s="765">
        <v>12554.258567207216</v>
      </c>
      <c r="AR42" s="765">
        <v>13349.990112621423</v>
      </c>
      <c r="AS42" s="765">
        <v>11795.757154931774</v>
      </c>
      <c r="AT42" s="765">
        <v>11403.871684655758</v>
      </c>
      <c r="AU42" s="765">
        <v>11924.485556171216</v>
      </c>
      <c r="AV42" s="765">
        <v>11796.341387591439</v>
      </c>
      <c r="AW42" s="765">
        <v>12392.163273174012</v>
      </c>
      <c r="AX42" s="765">
        <v>13388.120829215866</v>
      </c>
      <c r="AY42" s="765">
        <v>10945.673703176353</v>
      </c>
      <c r="AZ42" s="765">
        <v>10728.422621876372</v>
      </c>
      <c r="BA42" s="799">
        <v>9447.8280747826211</v>
      </c>
      <c r="BB42" s="765">
        <v>9093.3330104979232</v>
      </c>
      <c r="BC42" s="800">
        <v>10524.196503558625</v>
      </c>
      <c r="BD42" s="766">
        <v>9588.3364798326147</v>
      </c>
      <c r="BE42" s="767">
        <v>9442.2739473972961</v>
      </c>
      <c r="BF42" s="767">
        <v>10368.633230084824</v>
      </c>
      <c r="BG42" s="767">
        <v>9903.8241056839452</v>
      </c>
      <c r="BH42" s="769"/>
      <c r="BI42" s="770"/>
      <c r="BJ42" s="700"/>
    </row>
    <row r="43" spans="15:62">
      <c r="O43" s="32"/>
      <c r="Q43" s="740"/>
      <c r="R43" s="788"/>
      <c r="S43" s="789"/>
      <c r="T43" s="844" t="s">
        <v>94</v>
      </c>
      <c r="V43" s="740"/>
      <c r="W43" s="788"/>
      <c r="X43" s="789"/>
      <c r="Y43" s="844" t="s">
        <v>245</v>
      </c>
      <c r="Z43" s="843"/>
      <c r="AA43" s="765">
        <v>11150.931821900018</v>
      </c>
      <c r="AB43" s="765">
        <v>11760.544092330227</v>
      </c>
      <c r="AC43" s="765">
        <v>11636.520397416816</v>
      </c>
      <c r="AD43" s="765">
        <v>11168.041643026063</v>
      </c>
      <c r="AE43" s="765">
        <v>12082.660076980237</v>
      </c>
      <c r="AF43" s="765">
        <v>12035.497617425943</v>
      </c>
      <c r="AG43" s="765">
        <v>12377.685447301395</v>
      </c>
      <c r="AH43" s="765">
        <v>3721.1953443245798</v>
      </c>
      <c r="AI43" s="765">
        <v>3883.671033411496</v>
      </c>
      <c r="AJ43" s="765">
        <v>4162.2031493757977</v>
      </c>
      <c r="AK43" s="765">
        <v>4349.5198890081656</v>
      </c>
      <c r="AL43" s="765">
        <v>4231.5220373949487</v>
      </c>
      <c r="AM43" s="765">
        <v>4460.192908171859</v>
      </c>
      <c r="AN43" s="765">
        <v>4568.3109747821418</v>
      </c>
      <c r="AO43" s="765">
        <v>4474.874812437045</v>
      </c>
      <c r="AP43" s="765">
        <v>4607.0067230991117</v>
      </c>
      <c r="AQ43" s="765">
        <v>4779.7277256912939</v>
      </c>
      <c r="AR43" s="765">
        <v>5224.1665914222276</v>
      </c>
      <c r="AS43" s="765">
        <v>5073.5583924808325</v>
      </c>
      <c r="AT43" s="765">
        <v>4215.9626244566971</v>
      </c>
      <c r="AU43" s="765">
        <v>4751.2783091476749</v>
      </c>
      <c r="AV43" s="765">
        <v>4959.4407100472872</v>
      </c>
      <c r="AW43" s="765">
        <v>5141.3933491715106</v>
      </c>
      <c r="AX43" s="765">
        <v>5177.9967139516439</v>
      </c>
      <c r="AY43" s="765">
        <v>4829.1001804431762</v>
      </c>
      <c r="AZ43" s="765">
        <v>4395.9793020836396</v>
      </c>
      <c r="BA43" s="799">
        <v>4231.5045717484627</v>
      </c>
      <c r="BB43" s="765">
        <v>4158.6996571337831</v>
      </c>
      <c r="BC43" s="800">
        <v>3880.8553623558983</v>
      </c>
      <c r="BD43" s="766">
        <v>3433.3868853510012</v>
      </c>
      <c r="BE43" s="767">
        <v>3477.4204587763111</v>
      </c>
      <c r="BF43" s="767">
        <v>3241.4297442906714</v>
      </c>
      <c r="BG43" s="767">
        <v>3097.7030387813229</v>
      </c>
      <c r="BH43" s="769"/>
      <c r="BI43" s="770"/>
      <c r="BJ43" s="700"/>
    </row>
    <row r="44" spans="15:62">
      <c r="O44" s="32"/>
      <c r="Q44" s="740"/>
      <c r="R44" s="788"/>
      <c r="S44" s="789"/>
      <c r="T44" s="844" t="s">
        <v>95</v>
      </c>
      <c r="V44" s="740"/>
      <c r="W44" s="788"/>
      <c r="X44" s="789"/>
      <c r="Y44" s="1476" t="s">
        <v>246</v>
      </c>
      <c r="Z44" s="843"/>
      <c r="AA44" s="765">
        <v>1107.7144635413017</v>
      </c>
      <c r="AB44" s="765">
        <v>1065.2578535441662</v>
      </c>
      <c r="AC44" s="765">
        <v>1034.8297149865359</v>
      </c>
      <c r="AD44" s="765">
        <v>944.14180195846848</v>
      </c>
      <c r="AE44" s="765">
        <v>989.4351534015218</v>
      </c>
      <c r="AF44" s="765">
        <v>923.24971597370484</v>
      </c>
      <c r="AG44" s="765">
        <v>965.20032390650124</v>
      </c>
      <c r="AH44" s="765">
        <v>2203.9879241466979</v>
      </c>
      <c r="AI44" s="765">
        <v>2329.5571874067336</v>
      </c>
      <c r="AJ44" s="765">
        <v>2464.9435026920178</v>
      </c>
      <c r="AK44" s="765">
        <v>2531.2512403641263</v>
      </c>
      <c r="AL44" s="765">
        <v>2283.6241555470542</v>
      </c>
      <c r="AM44" s="765">
        <v>2294.7664397530293</v>
      </c>
      <c r="AN44" s="765">
        <v>2224.0079189809303</v>
      </c>
      <c r="AO44" s="765">
        <v>2143.6829048342465</v>
      </c>
      <c r="AP44" s="765">
        <v>2363.9686590806459</v>
      </c>
      <c r="AQ44" s="765">
        <v>2450.3961188184039</v>
      </c>
      <c r="AR44" s="765">
        <v>2580.0586327665192</v>
      </c>
      <c r="AS44" s="765">
        <v>2456.5420461223916</v>
      </c>
      <c r="AT44" s="765">
        <v>2089.1517149729011</v>
      </c>
      <c r="AU44" s="765">
        <v>2339.4117530790463</v>
      </c>
      <c r="AV44" s="765">
        <v>2405.6951873404587</v>
      </c>
      <c r="AW44" s="765">
        <v>2490.5349190514407</v>
      </c>
      <c r="AX44" s="765">
        <v>2411.8455799941212</v>
      </c>
      <c r="AY44" s="765">
        <v>2303.9842974854655</v>
      </c>
      <c r="AZ44" s="765">
        <v>2194.2246760555963</v>
      </c>
      <c r="BA44" s="799">
        <v>2109.0489157900006</v>
      </c>
      <c r="BB44" s="765">
        <v>2071.0814780350702</v>
      </c>
      <c r="BC44" s="800">
        <v>1938.5634507333828</v>
      </c>
      <c r="BD44" s="766">
        <v>1811.0921741832872</v>
      </c>
      <c r="BE44" s="767">
        <v>1887.6023167127501</v>
      </c>
      <c r="BF44" s="767">
        <v>1881.6928362230308</v>
      </c>
      <c r="BG44" s="767">
        <v>1810.4273299753827</v>
      </c>
      <c r="BH44" s="769"/>
      <c r="BI44" s="770"/>
      <c r="BJ44" s="700"/>
    </row>
    <row r="45" spans="15:62">
      <c r="O45" s="32"/>
      <c r="Q45" s="740"/>
      <c r="R45" s="788"/>
      <c r="S45" s="789"/>
      <c r="T45" s="844" t="s">
        <v>96</v>
      </c>
      <c r="V45" s="740"/>
      <c r="W45" s="788"/>
      <c r="X45" s="789"/>
      <c r="Y45" s="844" t="s">
        <v>247</v>
      </c>
      <c r="Z45" s="843"/>
      <c r="AA45" s="765">
        <v>13122.682087542489</v>
      </c>
      <c r="AB45" s="765">
        <v>13043.301932937702</v>
      </c>
      <c r="AC45" s="765">
        <v>12998.420574413271</v>
      </c>
      <c r="AD45" s="765">
        <v>12079.543012868426</v>
      </c>
      <c r="AE45" s="765">
        <v>12657.960028760861</v>
      </c>
      <c r="AF45" s="765">
        <v>12191.153456585615</v>
      </c>
      <c r="AG45" s="765">
        <v>12701.012610118076</v>
      </c>
      <c r="AH45" s="765">
        <v>12785.675412141021</v>
      </c>
      <c r="AI45" s="765">
        <v>12667.847135225362</v>
      </c>
      <c r="AJ45" s="765">
        <v>13205.360943132609</v>
      </c>
      <c r="AK45" s="765">
        <v>13441.219290710191</v>
      </c>
      <c r="AL45" s="765">
        <v>13183.548592963456</v>
      </c>
      <c r="AM45" s="765">
        <v>14135.880002504662</v>
      </c>
      <c r="AN45" s="765">
        <v>14545.42966744982</v>
      </c>
      <c r="AO45" s="765">
        <v>14531.279340409899</v>
      </c>
      <c r="AP45" s="765">
        <v>15217.25132734979</v>
      </c>
      <c r="AQ45" s="765">
        <v>15580.417113808093</v>
      </c>
      <c r="AR45" s="765">
        <v>16941.370668835654</v>
      </c>
      <c r="AS45" s="765">
        <v>14551.017167894863</v>
      </c>
      <c r="AT45" s="765">
        <v>13079.554026504005</v>
      </c>
      <c r="AU45" s="765">
        <v>14372.369761125688</v>
      </c>
      <c r="AV45" s="765">
        <v>17476.187542407286</v>
      </c>
      <c r="AW45" s="765">
        <v>19565.331684042711</v>
      </c>
      <c r="AX45" s="765">
        <v>17787.645161659668</v>
      </c>
      <c r="AY45" s="765">
        <v>17381.786127875868</v>
      </c>
      <c r="AZ45" s="765">
        <v>16337.557915845102</v>
      </c>
      <c r="BA45" s="799">
        <v>16019.577127598381</v>
      </c>
      <c r="BB45" s="765">
        <v>16343.461116521767</v>
      </c>
      <c r="BC45" s="800">
        <v>15869.301017730053</v>
      </c>
      <c r="BD45" s="766">
        <v>14488.083390157499</v>
      </c>
      <c r="BE45" s="767">
        <v>13523.567649028741</v>
      </c>
      <c r="BF45" s="767">
        <v>13575.774181022356</v>
      </c>
      <c r="BG45" s="767">
        <v>13340.050387945301</v>
      </c>
      <c r="BH45" s="769"/>
      <c r="BI45" s="770"/>
      <c r="BJ45" s="700"/>
    </row>
    <row r="46" spans="15:62">
      <c r="O46" s="32"/>
      <c r="Q46" s="740"/>
      <c r="R46" s="788"/>
      <c r="S46" s="789"/>
      <c r="T46" s="844" t="s">
        <v>97</v>
      </c>
      <c r="V46" s="740"/>
      <c r="W46" s="788"/>
      <c r="X46" s="789"/>
      <c r="Y46" s="844" t="s">
        <v>248</v>
      </c>
      <c r="Z46" s="843"/>
      <c r="AA46" s="765">
        <v>17398.632848985628</v>
      </c>
      <c r="AB46" s="765">
        <v>17366.10710244915</v>
      </c>
      <c r="AC46" s="765">
        <v>17454.105530058139</v>
      </c>
      <c r="AD46" s="765">
        <v>16289.891984646274</v>
      </c>
      <c r="AE46" s="765">
        <v>18320.105517013202</v>
      </c>
      <c r="AF46" s="765">
        <v>16663.331903588103</v>
      </c>
      <c r="AG46" s="765">
        <v>16994.662652986171</v>
      </c>
      <c r="AH46" s="765">
        <v>12524.144053901802</v>
      </c>
      <c r="AI46" s="765">
        <v>4332.6035560130258</v>
      </c>
      <c r="AJ46" s="765">
        <v>4417.1711334681768</v>
      </c>
      <c r="AK46" s="765">
        <v>4323.2278639674187</v>
      </c>
      <c r="AL46" s="765">
        <v>3753.9335987693125</v>
      </c>
      <c r="AM46" s="765">
        <v>3767.3412994638288</v>
      </c>
      <c r="AN46" s="765">
        <v>3838.4273378793373</v>
      </c>
      <c r="AO46" s="765">
        <v>3607.8703376146213</v>
      </c>
      <c r="AP46" s="765">
        <v>3674.4849367199895</v>
      </c>
      <c r="AQ46" s="765">
        <v>3581.1135017614615</v>
      </c>
      <c r="AR46" s="765">
        <v>3860.6203271771201</v>
      </c>
      <c r="AS46" s="765">
        <v>3675.4792663955914</v>
      </c>
      <c r="AT46" s="765">
        <v>3137.4908325371366</v>
      </c>
      <c r="AU46" s="765">
        <v>3340.0277757801605</v>
      </c>
      <c r="AV46" s="765">
        <v>3562.4363306770265</v>
      </c>
      <c r="AW46" s="765">
        <v>3529.9377165363135</v>
      </c>
      <c r="AX46" s="765">
        <v>3440.501226010304</v>
      </c>
      <c r="AY46" s="765">
        <v>3196.8817928506282</v>
      </c>
      <c r="AZ46" s="765">
        <v>3115.4896635033051</v>
      </c>
      <c r="BA46" s="799">
        <v>3193.6739853882432</v>
      </c>
      <c r="BB46" s="765">
        <v>3193.1908524008481</v>
      </c>
      <c r="BC46" s="800">
        <v>3103.8142793029974</v>
      </c>
      <c r="BD46" s="766">
        <v>3126.4742366426085</v>
      </c>
      <c r="BE46" s="767">
        <v>2888.3031487390458</v>
      </c>
      <c r="BF46" s="767">
        <v>2941.0959182624019</v>
      </c>
      <c r="BG46" s="767">
        <v>2982.1372643843515</v>
      </c>
      <c r="BH46" s="769"/>
      <c r="BI46" s="770"/>
      <c r="BJ46" s="700"/>
    </row>
    <row r="47" spans="15:62">
      <c r="O47" s="32"/>
      <c r="Q47" s="740"/>
      <c r="R47" s="788"/>
      <c r="S47" s="550"/>
      <c r="T47" s="775" t="s">
        <v>98</v>
      </c>
      <c r="V47" s="740"/>
      <c r="W47" s="788"/>
      <c r="X47" s="550"/>
      <c r="Y47" s="775" t="s">
        <v>249</v>
      </c>
      <c r="Z47" s="774"/>
      <c r="AA47" s="801">
        <v>8041.8845836929877</v>
      </c>
      <c r="AB47" s="801">
        <v>7756.500475858601</v>
      </c>
      <c r="AC47" s="801">
        <v>7784.7847451281805</v>
      </c>
      <c r="AD47" s="801">
        <v>7452.5959638504646</v>
      </c>
      <c r="AE47" s="801">
        <v>7614.1630318021744</v>
      </c>
      <c r="AF47" s="801">
        <v>7503.1598628649172</v>
      </c>
      <c r="AG47" s="801">
        <v>7564.5484138952734</v>
      </c>
      <c r="AH47" s="801">
        <v>7741.4538080744478</v>
      </c>
      <c r="AI47" s="801">
        <v>8060.6792849896356</v>
      </c>
      <c r="AJ47" s="801">
        <v>8548.0033409337848</v>
      </c>
      <c r="AK47" s="801">
        <v>8793.6950730020999</v>
      </c>
      <c r="AL47" s="801">
        <v>8762.1131398696925</v>
      </c>
      <c r="AM47" s="801">
        <v>9228.8912109696939</v>
      </c>
      <c r="AN47" s="801">
        <v>9144.5639032162217</v>
      </c>
      <c r="AO47" s="801">
        <v>9107.4730803883322</v>
      </c>
      <c r="AP47" s="801">
        <v>9230.7570576260259</v>
      </c>
      <c r="AQ47" s="801">
        <v>8861.1769053186799</v>
      </c>
      <c r="AR47" s="801">
        <v>9114.8375902405678</v>
      </c>
      <c r="AS47" s="801">
        <v>7350.9615932933511</v>
      </c>
      <c r="AT47" s="801">
        <v>7066.8098254987117</v>
      </c>
      <c r="AU47" s="801">
        <v>6976.7646572121812</v>
      </c>
      <c r="AV47" s="801">
        <v>8294.575547673543</v>
      </c>
      <c r="AW47" s="801">
        <v>8892.4504608891421</v>
      </c>
      <c r="AX47" s="801">
        <v>8627.1161172588363</v>
      </c>
      <c r="AY47" s="801">
        <v>8379.1371580442428</v>
      </c>
      <c r="AZ47" s="801">
        <v>7806.2955668982931</v>
      </c>
      <c r="BA47" s="802">
        <v>7876.5189135834889</v>
      </c>
      <c r="BB47" s="801">
        <v>7488.6428011501166</v>
      </c>
      <c r="BC47" s="803">
        <v>7678.4831770516312</v>
      </c>
      <c r="BD47" s="801">
        <v>7046.5814455410482</v>
      </c>
      <c r="BE47" s="802">
        <v>6716.3611781534537</v>
      </c>
      <c r="BF47" s="802">
        <v>7080.9367803959285</v>
      </c>
      <c r="BG47" s="802">
        <v>6817.0445571025421</v>
      </c>
      <c r="BH47" s="774"/>
      <c r="BI47" s="775"/>
      <c r="BJ47" s="700"/>
    </row>
    <row r="48" spans="15:62" ht="28.5" customHeight="1">
      <c r="Q48" s="740"/>
      <c r="R48" s="788"/>
      <c r="S48" s="813" t="s">
        <v>766</v>
      </c>
      <c r="T48" s="1436"/>
      <c r="V48" s="740"/>
      <c r="W48" s="788"/>
      <c r="X48" s="814" t="s">
        <v>767</v>
      </c>
      <c r="Y48" s="1436"/>
      <c r="Z48" s="774"/>
      <c r="AA48" s="815">
        <v>22919.665247657234</v>
      </c>
      <c r="AB48" s="815">
        <v>22186.657548854393</v>
      </c>
      <c r="AC48" s="815">
        <v>21650.894059812574</v>
      </c>
      <c r="AD48" s="815">
        <v>19952.426390458844</v>
      </c>
      <c r="AE48" s="815">
        <v>21035.31698607271</v>
      </c>
      <c r="AF48" s="815">
        <v>19837.612362788805</v>
      </c>
      <c r="AG48" s="815">
        <v>19817.293850982078</v>
      </c>
      <c r="AH48" s="815">
        <v>19829.762309058642</v>
      </c>
      <c r="AI48" s="815">
        <v>20098.178480295766</v>
      </c>
      <c r="AJ48" s="815">
        <v>20822.813170866491</v>
      </c>
      <c r="AK48" s="815">
        <v>21432.934138825738</v>
      </c>
      <c r="AL48" s="815">
        <v>20903.195980704117</v>
      </c>
      <c r="AM48" s="815">
        <v>21500.627151367971</v>
      </c>
      <c r="AN48" s="815">
        <v>21755.54778277492</v>
      </c>
      <c r="AO48" s="815">
        <v>21372.5131028756</v>
      </c>
      <c r="AP48" s="815">
        <v>21452.174656309766</v>
      </c>
      <c r="AQ48" s="815">
        <v>19769.518075671371</v>
      </c>
      <c r="AR48" s="815">
        <v>20422.805279724853</v>
      </c>
      <c r="AS48" s="815">
        <v>17363.681775971214</v>
      </c>
      <c r="AT48" s="815">
        <v>16286.44501195207</v>
      </c>
      <c r="AU48" s="815">
        <v>16772.921982855427</v>
      </c>
      <c r="AV48" s="815">
        <v>18985.83213340948</v>
      </c>
      <c r="AW48" s="815">
        <v>19962.083171128976</v>
      </c>
      <c r="AX48" s="815">
        <v>20257.397766289396</v>
      </c>
      <c r="AY48" s="815">
        <v>20346.56861031436</v>
      </c>
      <c r="AZ48" s="815">
        <v>18815.277753042497</v>
      </c>
      <c r="BA48" s="816">
        <v>18248.439602387498</v>
      </c>
      <c r="BB48" s="815">
        <v>18255.449046523845</v>
      </c>
      <c r="BC48" s="817">
        <v>17415.141413685298</v>
      </c>
      <c r="BD48" s="815">
        <v>16691.355819962377</v>
      </c>
      <c r="BE48" s="816">
        <v>15589.792634329191</v>
      </c>
      <c r="BF48" s="816">
        <v>15437.363833858775</v>
      </c>
      <c r="BG48" s="816">
        <v>15715.623025037225</v>
      </c>
      <c r="BH48" s="818"/>
      <c r="BI48" s="819"/>
      <c r="BJ48" s="764"/>
    </row>
    <row r="49" spans="2:62">
      <c r="O49" s="32"/>
      <c r="Q49" s="740"/>
      <c r="R49" s="788"/>
      <c r="S49" s="789"/>
      <c r="T49" s="841" t="s">
        <v>99</v>
      </c>
      <c r="V49" s="740"/>
      <c r="W49" s="788"/>
      <c r="X49" s="789"/>
      <c r="Y49" s="1475" t="s">
        <v>250</v>
      </c>
      <c r="Z49" s="840"/>
      <c r="AA49" s="795">
        <v>2890.3006157730897</v>
      </c>
      <c r="AB49" s="795">
        <v>2841.4436314509544</v>
      </c>
      <c r="AC49" s="795">
        <v>2818.1770699303006</v>
      </c>
      <c r="AD49" s="795">
        <v>2664.755511089455</v>
      </c>
      <c r="AE49" s="795">
        <v>2834.941497125154</v>
      </c>
      <c r="AF49" s="795">
        <v>2733.5561526672409</v>
      </c>
      <c r="AG49" s="795">
        <v>2583.9640181806021</v>
      </c>
      <c r="AH49" s="795">
        <v>2414.8232266311879</v>
      </c>
      <c r="AI49" s="795">
        <v>2319.0906919445169</v>
      </c>
      <c r="AJ49" s="795">
        <v>2261.5054791308698</v>
      </c>
      <c r="AK49" s="795">
        <v>2190.7210993954077</v>
      </c>
      <c r="AL49" s="795">
        <v>2187.1572904802219</v>
      </c>
      <c r="AM49" s="795">
        <v>2071.3223634427582</v>
      </c>
      <c r="AN49" s="795">
        <v>2122.7222979150097</v>
      </c>
      <c r="AO49" s="795">
        <v>2094.5086800061317</v>
      </c>
      <c r="AP49" s="795">
        <v>2133.1893198427838</v>
      </c>
      <c r="AQ49" s="795">
        <v>1952.1808465099627</v>
      </c>
      <c r="AR49" s="795">
        <v>2003.0149687204662</v>
      </c>
      <c r="AS49" s="795">
        <v>1652.0275033271687</v>
      </c>
      <c r="AT49" s="795">
        <v>1520.8299589084959</v>
      </c>
      <c r="AU49" s="795">
        <v>1649.7047415636216</v>
      </c>
      <c r="AV49" s="795">
        <v>1580.4348178261359</v>
      </c>
      <c r="AW49" s="795">
        <v>1665.6240816387713</v>
      </c>
      <c r="AX49" s="795">
        <v>1755.230639541842</v>
      </c>
      <c r="AY49" s="795">
        <v>1906.5095304661309</v>
      </c>
      <c r="AZ49" s="795">
        <v>1669.280431830653</v>
      </c>
      <c r="BA49" s="796">
        <v>1813.8756108121722</v>
      </c>
      <c r="BB49" s="795">
        <v>1891.924253313869</v>
      </c>
      <c r="BC49" s="797">
        <v>2111.7476066472695</v>
      </c>
      <c r="BD49" s="759">
        <v>1945.5544232493212</v>
      </c>
      <c r="BE49" s="760">
        <v>1627.7771334560621</v>
      </c>
      <c r="BF49" s="760">
        <v>1880.2746747227559</v>
      </c>
      <c r="BG49" s="760">
        <v>1644.0382610374377</v>
      </c>
      <c r="BH49" s="762"/>
      <c r="BI49" s="763"/>
      <c r="BJ49" s="700"/>
    </row>
    <row r="50" spans="2:62">
      <c r="O50" s="32"/>
      <c r="Q50" s="740"/>
      <c r="R50" s="788"/>
      <c r="S50" s="789"/>
      <c r="T50" s="770" t="s">
        <v>100</v>
      </c>
      <c r="V50" s="740"/>
      <c r="W50" s="788"/>
      <c r="X50" s="789"/>
      <c r="Y50" s="844" t="s">
        <v>251</v>
      </c>
      <c r="Z50" s="769"/>
      <c r="AA50" s="766">
        <v>923.07674894433126</v>
      </c>
      <c r="AB50" s="766">
        <v>895.054899787978</v>
      </c>
      <c r="AC50" s="766">
        <v>887.99077792696721</v>
      </c>
      <c r="AD50" s="766">
        <v>830.22144579997598</v>
      </c>
      <c r="AE50" s="766">
        <v>877.55115902138732</v>
      </c>
      <c r="AF50" s="766">
        <v>839.0658057426989</v>
      </c>
      <c r="AG50" s="766">
        <v>800.21081207989357</v>
      </c>
      <c r="AH50" s="766">
        <v>759.23084248604005</v>
      </c>
      <c r="AI50" s="766">
        <v>735.26324767350479</v>
      </c>
      <c r="AJ50" s="766">
        <v>733.78355794561935</v>
      </c>
      <c r="AK50" s="766">
        <v>721.61968368414136</v>
      </c>
      <c r="AL50" s="766">
        <v>716.93047235720917</v>
      </c>
      <c r="AM50" s="766">
        <v>764.40726137620561</v>
      </c>
      <c r="AN50" s="766">
        <v>785.97160048817727</v>
      </c>
      <c r="AO50" s="766">
        <v>785.71173137782603</v>
      </c>
      <c r="AP50" s="766">
        <v>809.85228530117354</v>
      </c>
      <c r="AQ50" s="766">
        <v>771.66133255409511</v>
      </c>
      <c r="AR50" s="766">
        <v>807.79983198749176</v>
      </c>
      <c r="AS50" s="766">
        <v>705.7684122869224</v>
      </c>
      <c r="AT50" s="766">
        <v>661.83025114775558</v>
      </c>
      <c r="AU50" s="766">
        <v>652.07582369834847</v>
      </c>
      <c r="AV50" s="766">
        <v>720.66375970027707</v>
      </c>
      <c r="AW50" s="766">
        <v>783.78819825509345</v>
      </c>
      <c r="AX50" s="766">
        <v>733.12540633867809</v>
      </c>
      <c r="AY50" s="766">
        <v>707.37732216566246</v>
      </c>
      <c r="AZ50" s="766">
        <v>729.22711886553839</v>
      </c>
      <c r="BA50" s="767">
        <v>595.17840498752798</v>
      </c>
      <c r="BB50" s="766">
        <v>571.54523445191523</v>
      </c>
      <c r="BC50" s="768">
        <v>563.05383359573591</v>
      </c>
      <c r="BD50" s="766">
        <v>550.83074950980813</v>
      </c>
      <c r="BE50" s="767">
        <v>479.27111227230517</v>
      </c>
      <c r="BF50" s="767">
        <v>529.27556107331043</v>
      </c>
      <c r="BG50" s="767">
        <v>495.58862052718393</v>
      </c>
      <c r="BH50" s="769"/>
      <c r="BI50" s="770"/>
      <c r="BJ50" s="700"/>
    </row>
    <row r="51" spans="2:62">
      <c r="O51" s="32"/>
      <c r="Q51" s="740"/>
      <c r="R51" s="788"/>
      <c r="S51" s="789"/>
      <c r="T51" s="823" t="s">
        <v>101</v>
      </c>
      <c r="V51" s="740"/>
      <c r="W51" s="788"/>
      <c r="X51" s="789"/>
      <c r="Y51" s="982" t="s">
        <v>443</v>
      </c>
      <c r="Z51" s="822"/>
      <c r="AA51" s="30">
        <v>4217.2624467733513</v>
      </c>
      <c r="AB51" s="30">
        <v>4044.4622735007902</v>
      </c>
      <c r="AC51" s="30">
        <v>3938.3766035477793</v>
      </c>
      <c r="AD51" s="30">
        <v>3600.5353869112414</v>
      </c>
      <c r="AE51" s="30">
        <v>3769.8569630700263</v>
      </c>
      <c r="AF51" s="30">
        <v>3520.1111012994588</v>
      </c>
      <c r="AG51" s="30">
        <v>3525.8450312035748</v>
      </c>
      <c r="AH51" s="30">
        <v>3525.3876475685711</v>
      </c>
      <c r="AI51" s="30">
        <v>3595.7458169868337</v>
      </c>
      <c r="AJ51" s="30">
        <v>3769.4697462022446</v>
      </c>
      <c r="AK51" s="30">
        <v>3913.0879806517232</v>
      </c>
      <c r="AL51" s="30">
        <v>3740.0939601013079</v>
      </c>
      <c r="AM51" s="30">
        <v>3870.8014664164557</v>
      </c>
      <c r="AN51" s="30">
        <v>3865.220438593401</v>
      </c>
      <c r="AO51" s="30">
        <v>3752.4271117668281</v>
      </c>
      <c r="AP51" s="30">
        <v>3752.4816078133185</v>
      </c>
      <c r="AQ51" s="30">
        <v>3483.659163764431</v>
      </c>
      <c r="AR51" s="30">
        <v>3558.1820487247364</v>
      </c>
      <c r="AS51" s="30">
        <v>3046.7768797945882</v>
      </c>
      <c r="AT51" s="30">
        <v>2827.0025856329021</v>
      </c>
      <c r="AU51" s="30">
        <v>2999.5245199029346</v>
      </c>
      <c r="AV51" s="30">
        <v>3354.2201453816356</v>
      </c>
      <c r="AW51" s="30">
        <v>3682.9437584018201</v>
      </c>
      <c r="AX51" s="30">
        <v>3646.6964600677743</v>
      </c>
      <c r="AY51" s="30">
        <v>3710.7395653303693</v>
      </c>
      <c r="AZ51" s="30">
        <v>3181.377952730666</v>
      </c>
      <c r="BA51" s="31">
        <v>3089.8577459382864</v>
      </c>
      <c r="BB51" s="30">
        <v>3099.5732285463259</v>
      </c>
      <c r="BC51" s="821">
        <v>3135.1799737971915</v>
      </c>
      <c r="BD51" s="30">
        <v>2665.6910388423498</v>
      </c>
      <c r="BE51" s="31">
        <v>2682.2075932557996</v>
      </c>
      <c r="BF51" s="31">
        <v>2501.2495865129777</v>
      </c>
      <c r="BG51" s="31">
        <v>2986.3728892568633</v>
      </c>
      <c r="BH51" s="822"/>
      <c r="BI51" s="823"/>
      <c r="BJ51" s="700"/>
    </row>
    <row r="52" spans="2:62">
      <c r="O52" s="32"/>
      <c r="Q52" s="740"/>
      <c r="R52" s="788"/>
      <c r="S52" s="789"/>
      <c r="T52" s="770" t="s">
        <v>102</v>
      </c>
      <c r="V52" s="740"/>
      <c r="W52" s="788"/>
      <c r="X52" s="789"/>
      <c r="Y52" s="841" t="s">
        <v>252</v>
      </c>
      <c r="Z52" s="769"/>
      <c r="AA52" s="766">
        <v>9515.3245742784966</v>
      </c>
      <c r="AB52" s="766">
        <v>9218.0892730376672</v>
      </c>
      <c r="AC52" s="766">
        <v>9019.2186046972456</v>
      </c>
      <c r="AD52" s="766">
        <v>8232.0135158656703</v>
      </c>
      <c r="AE52" s="766">
        <v>8805.5280981052565</v>
      </c>
      <c r="AF52" s="766">
        <v>8272.6720562165792</v>
      </c>
      <c r="AG52" s="766">
        <v>8407.0456103091637</v>
      </c>
      <c r="AH52" s="766">
        <v>8622.5543070661188</v>
      </c>
      <c r="AI52" s="766">
        <v>8887.6954782789053</v>
      </c>
      <c r="AJ52" s="766">
        <v>9336.5729186039389</v>
      </c>
      <c r="AK52" s="766">
        <v>9710.8616314409592</v>
      </c>
      <c r="AL52" s="766">
        <v>9445.4606578402017</v>
      </c>
      <c r="AM52" s="766">
        <v>9870.3637321735714</v>
      </c>
      <c r="AN52" s="766">
        <v>9995.0640200757443</v>
      </c>
      <c r="AO52" s="766">
        <v>9763.9435272576502</v>
      </c>
      <c r="AP52" s="766">
        <v>9711.2593593523998</v>
      </c>
      <c r="AQ52" s="766">
        <v>8989.987444705901</v>
      </c>
      <c r="AR52" s="766">
        <v>9319.8394531125923</v>
      </c>
      <c r="AS52" s="766">
        <v>7810.2239704031517</v>
      </c>
      <c r="AT52" s="766">
        <v>7759.1351029614689</v>
      </c>
      <c r="AU52" s="766">
        <v>7932.7943096272047</v>
      </c>
      <c r="AV52" s="766">
        <v>9195.2731186668025</v>
      </c>
      <c r="AW52" s="766">
        <v>9311.2862115180887</v>
      </c>
      <c r="AX52" s="766">
        <v>9634.8003649896509</v>
      </c>
      <c r="AY52" s="766">
        <v>9997.603615864753</v>
      </c>
      <c r="AZ52" s="766">
        <v>8890.272215628378</v>
      </c>
      <c r="BA52" s="767">
        <v>9231.0492884280047</v>
      </c>
      <c r="BB52" s="766">
        <v>8632.8763321679417</v>
      </c>
      <c r="BC52" s="768">
        <v>8198.8576364394121</v>
      </c>
      <c r="BD52" s="766">
        <v>7979.2477661075891</v>
      </c>
      <c r="BE52" s="767">
        <v>7935.503057283835</v>
      </c>
      <c r="BF52" s="767">
        <v>7191.2325985045482</v>
      </c>
      <c r="BG52" s="767">
        <v>7015.3186274128175</v>
      </c>
      <c r="BH52" s="769"/>
      <c r="BI52" s="770"/>
      <c r="BJ52" s="700"/>
    </row>
    <row r="53" spans="2:62">
      <c r="O53" s="32"/>
      <c r="Q53" s="740"/>
      <c r="R53" s="788"/>
      <c r="S53" s="789"/>
      <c r="T53" s="770" t="s">
        <v>103</v>
      </c>
      <c r="V53" s="740"/>
      <c r="W53" s="788"/>
      <c r="X53" s="789"/>
      <c r="Y53" s="844" t="s">
        <v>253</v>
      </c>
      <c r="Z53" s="769"/>
      <c r="AA53" s="766">
        <v>3553.1020713407092</v>
      </c>
      <c r="AB53" s="766">
        <v>3415.9947293416985</v>
      </c>
      <c r="AC53" s="766">
        <v>3255.7903851897922</v>
      </c>
      <c r="AD53" s="766">
        <v>3012.8835395924552</v>
      </c>
      <c r="AE53" s="766">
        <v>3053.3333847626036</v>
      </c>
      <c r="AF53" s="766">
        <v>2860.096057309599</v>
      </c>
      <c r="AG53" s="766">
        <v>2880.3443064877706</v>
      </c>
      <c r="AH53" s="766">
        <v>2898.4373931536757</v>
      </c>
      <c r="AI53" s="766">
        <v>2922.2904258739986</v>
      </c>
      <c r="AJ53" s="766">
        <v>2997.9881881292704</v>
      </c>
      <c r="AK53" s="766">
        <v>3107.9620968319705</v>
      </c>
      <c r="AL53" s="766">
        <v>3089.4082164034785</v>
      </c>
      <c r="AM53" s="766">
        <v>3143.2125355806129</v>
      </c>
      <c r="AN53" s="766">
        <v>3186.7780700068315</v>
      </c>
      <c r="AO53" s="766">
        <v>3230.243891102109</v>
      </c>
      <c r="AP53" s="766">
        <v>3285.6205099161398</v>
      </c>
      <c r="AQ53" s="766">
        <v>2988.487119526319</v>
      </c>
      <c r="AR53" s="766">
        <v>3108.0738567149328</v>
      </c>
      <c r="AS53" s="766">
        <v>2828.2319014546192</v>
      </c>
      <c r="AT53" s="766">
        <v>2194.4827448492706</v>
      </c>
      <c r="AU53" s="766">
        <v>2254.7096481922399</v>
      </c>
      <c r="AV53" s="766">
        <v>2562.9865274904282</v>
      </c>
      <c r="AW53" s="766">
        <v>2807.0368541834951</v>
      </c>
      <c r="AX53" s="766">
        <v>2643.7461981664392</v>
      </c>
      <c r="AY53" s="766">
        <v>2557.9216030144212</v>
      </c>
      <c r="AZ53" s="766">
        <v>2622.8915792966336</v>
      </c>
      <c r="BA53" s="767">
        <v>2220.2447084939013</v>
      </c>
      <c r="BB53" s="766">
        <v>2800.8493725379039</v>
      </c>
      <c r="BC53" s="768">
        <v>2213.4527249662924</v>
      </c>
      <c r="BD53" s="766">
        <v>2372.4549157304514</v>
      </c>
      <c r="BE53" s="767">
        <v>1701.7853223230093</v>
      </c>
      <c r="BF53" s="767">
        <v>2047.8330503383022</v>
      </c>
      <c r="BG53" s="767">
        <v>2382.8293507798962</v>
      </c>
      <c r="BH53" s="769"/>
      <c r="BI53" s="770"/>
      <c r="BJ53" s="700"/>
    </row>
    <row r="54" spans="2:62">
      <c r="O54" s="32"/>
      <c r="Q54" s="740"/>
      <c r="R54" s="788"/>
      <c r="S54" s="789"/>
      <c r="T54" s="770" t="s">
        <v>104</v>
      </c>
      <c r="V54" s="740"/>
      <c r="W54" s="788"/>
      <c r="X54" s="789"/>
      <c r="Y54" s="844" t="s">
        <v>254</v>
      </c>
      <c r="Z54" s="769"/>
      <c r="AA54" s="766">
        <v>408.63131507181623</v>
      </c>
      <c r="AB54" s="766">
        <v>385.86954405675391</v>
      </c>
      <c r="AC54" s="766">
        <v>367.22857294692091</v>
      </c>
      <c r="AD54" s="766">
        <v>329.06382089237945</v>
      </c>
      <c r="AE54" s="766">
        <v>334.10928288097512</v>
      </c>
      <c r="AF54" s="766">
        <v>305.18096991564562</v>
      </c>
      <c r="AG54" s="766">
        <v>291.62355851918142</v>
      </c>
      <c r="AH54" s="766">
        <v>275.0227765760722</v>
      </c>
      <c r="AI54" s="766">
        <v>266.14963619543727</v>
      </c>
      <c r="AJ54" s="766">
        <v>266.07048458262233</v>
      </c>
      <c r="AK54" s="766">
        <v>263.39324794944446</v>
      </c>
      <c r="AL54" s="766">
        <v>244.67229747344811</v>
      </c>
      <c r="AM54" s="766">
        <v>242.42661905858589</v>
      </c>
      <c r="AN54" s="766">
        <v>234.42399482553648</v>
      </c>
      <c r="AO54" s="766">
        <v>217.01950339376702</v>
      </c>
      <c r="AP54" s="766">
        <v>206.85244577405629</v>
      </c>
      <c r="AQ54" s="766">
        <v>180.80960784729086</v>
      </c>
      <c r="AR54" s="766">
        <v>175.26592372298475</v>
      </c>
      <c r="AS54" s="766">
        <v>127.51737541641168</v>
      </c>
      <c r="AT54" s="766">
        <v>134.08492163040458</v>
      </c>
      <c r="AU54" s="766">
        <v>113.41070875328191</v>
      </c>
      <c r="AV54" s="766">
        <v>116.23221618931893</v>
      </c>
      <c r="AW54" s="766">
        <v>118.24530000302636</v>
      </c>
      <c r="AX54" s="766">
        <v>103.55978933924114</v>
      </c>
      <c r="AY54" s="824">
        <v>97.523783434652856</v>
      </c>
      <c r="AZ54" s="824">
        <v>94.720056584146263</v>
      </c>
      <c r="BA54" s="825">
        <v>93.996942515574403</v>
      </c>
      <c r="BB54" s="824">
        <v>79.072124069176013</v>
      </c>
      <c r="BC54" s="826">
        <v>75.837366381789352</v>
      </c>
      <c r="BD54" s="824">
        <v>66.212849421154473</v>
      </c>
      <c r="BE54" s="825">
        <v>65.293071133203512</v>
      </c>
      <c r="BF54" s="825">
        <v>63.02400865721723</v>
      </c>
      <c r="BG54" s="825">
        <v>68.030422466948963</v>
      </c>
      <c r="BH54" s="769"/>
      <c r="BI54" s="770"/>
      <c r="BJ54" s="700"/>
    </row>
    <row r="55" spans="2:62">
      <c r="O55" s="32"/>
      <c r="Q55" s="740"/>
      <c r="R55" s="788"/>
      <c r="S55" s="550"/>
      <c r="T55" s="831" t="s">
        <v>105</v>
      </c>
      <c r="V55" s="740"/>
      <c r="W55" s="788"/>
      <c r="X55" s="550"/>
      <c r="Y55" s="1478" t="s">
        <v>255</v>
      </c>
      <c r="Z55" s="830"/>
      <c r="AA55" s="827">
        <v>1411.9674754754383</v>
      </c>
      <c r="AB55" s="827">
        <v>1385.7431976785524</v>
      </c>
      <c r="AC55" s="827">
        <v>1364.1120455735677</v>
      </c>
      <c r="AD55" s="827">
        <v>1282.9531703076682</v>
      </c>
      <c r="AE55" s="827">
        <v>1359.9966011073079</v>
      </c>
      <c r="AF55" s="827">
        <v>1306.930219637582</v>
      </c>
      <c r="AG55" s="827">
        <v>1328.2605142018911</v>
      </c>
      <c r="AH55" s="827">
        <v>1334.3061155769769</v>
      </c>
      <c r="AI55" s="827">
        <v>1371.9431833425738</v>
      </c>
      <c r="AJ55" s="827">
        <v>1457.4227962719253</v>
      </c>
      <c r="AK55" s="827">
        <v>1525.288398872093</v>
      </c>
      <c r="AL55" s="827">
        <v>1479.4730860482473</v>
      </c>
      <c r="AM55" s="827">
        <v>1538.0931733197838</v>
      </c>
      <c r="AN55" s="827">
        <v>1565.3673608702204</v>
      </c>
      <c r="AO55" s="827">
        <v>1528.6586579712912</v>
      </c>
      <c r="AP55" s="827">
        <v>1552.9191283098962</v>
      </c>
      <c r="AQ55" s="827">
        <v>1402.7325607633688</v>
      </c>
      <c r="AR55" s="827">
        <v>1450.6291967416491</v>
      </c>
      <c r="AS55" s="827">
        <v>1193.135733288351</v>
      </c>
      <c r="AT55" s="827">
        <v>1189.0794468217728</v>
      </c>
      <c r="AU55" s="827">
        <v>1170.7022311177968</v>
      </c>
      <c r="AV55" s="827">
        <v>1456.0215481548805</v>
      </c>
      <c r="AW55" s="827">
        <v>1593.1587671286813</v>
      </c>
      <c r="AX55" s="827">
        <v>1740.2389078457761</v>
      </c>
      <c r="AY55" s="827">
        <v>1368.893190038367</v>
      </c>
      <c r="AZ55" s="827">
        <v>1627.5083981064827</v>
      </c>
      <c r="BA55" s="828">
        <v>1204.2369012120291</v>
      </c>
      <c r="BB55" s="827">
        <v>1179.608501436715</v>
      </c>
      <c r="BC55" s="829">
        <v>1117.0122718576054</v>
      </c>
      <c r="BD55" s="827">
        <v>1111.3640771017008</v>
      </c>
      <c r="BE55" s="828">
        <v>1097.9553446049756</v>
      </c>
      <c r="BF55" s="828">
        <v>1224.474354049664</v>
      </c>
      <c r="BG55" s="828">
        <v>1123.4448535560778</v>
      </c>
      <c r="BH55" s="830"/>
      <c r="BI55" s="831"/>
      <c r="BJ55" s="700"/>
    </row>
    <row r="56" spans="2:62" ht="14.25" customHeight="1">
      <c r="Q56" s="740"/>
      <c r="R56" s="832" t="s">
        <v>983</v>
      </c>
      <c r="S56" s="833"/>
      <c r="T56" s="1439"/>
      <c r="V56" s="740"/>
      <c r="W56" s="832" t="s">
        <v>979</v>
      </c>
      <c r="X56" s="833"/>
      <c r="Y56" s="1380"/>
      <c r="Z56" s="1461"/>
      <c r="AA56" s="834">
        <v>131282.29888875931</v>
      </c>
      <c r="AB56" s="834">
        <v>135219.55340734002</v>
      </c>
      <c r="AC56" s="834">
        <v>139888.08116502798</v>
      </c>
      <c r="AD56" s="834">
        <v>144007.59843525436</v>
      </c>
      <c r="AE56" s="834">
        <v>158726.86286408594</v>
      </c>
      <c r="AF56" s="834">
        <v>163746.63195780414</v>
      </c>
      <c r="AG56" s="834">
        <v>161686.44305927688</v>
      </c>
      <c r="AH56" s="834">
        <v>166217.73955071581</v>
      </c>
      <c r="AI56" s="834">
        <v>173657.31222188304</v>
      </c>
      <c r="AJ56" s="834">
        <v>183973.39345004814</v>
      </c>
      <c r="AK56" s="834">
        <v>190413.38206237866</v>
      </c>
      <c r="AL56" s="834">
        <v>190366.27899138562</v>
      </c>
      <c r="AM56" s="834">
        <v>200623.41587357069</v>
      </c>
      <c r="AN56" s="834">
        <v>207470.75716642881</v>
      </c>
      <c r="AO56" s="834">
        <v>213557.02370602285</v>
      </c>
      <c r="AP56" s="834">
        <v>221800.27420077036</v>
      </c>
      <c r="AQ56" s="834">
        <v>218349.35806613468</v>
      </c>
      <c r="AR56" s="834">
        <v>227392.17007018428</v>
      </c>
      <c r="AS56" s="834">
        <v>220862.40268039636</v>
      </c>
      <c r="AT56" s="834">
        <v>196274.92547848445</v>
      </c>
      <c r="AU56" s="834">
        <v>200109.73107978224</v>
      </c>
      <c r="AV56" s="834">
        <v>224841.7206883599</v>
      </c>
      <c r="AW56" s="834">
        <v>228597.37375374045</v>
      </c>
      <c r="AX56" s="834">
        <v>234780.18370202123</v>
      </c>
      <c r="AY56" s="834">
        <v>225145.18399880422</v>
      </c>
      <c r="AZ56" s="834">
        <v>216800.64355834149</v>
      </c>
      <c r="BA56" s="835">
        <v>211615.18296113418</v>
      </c>
      <c r="BB56" s="834">
        <v>206606.05988411661</v>
      </c>
      <c r="BC56" s="835">
        <v>200195.29794379178</v>
      </c>
      <c r="BD56" s="834">
        <v>191115.10714944525</v>
      </c>
      <c r="BE56" s="836">
        <v>181448.62806420156</v>
      </c>
      <c r="BF56" s="836">
        <v>187344.88146943666</v>
      </c>
      <c r="BG56" s="836">
        <v>179459.03977386878</v>
      </c>
      <c r="BH56" s="837"/>
      <c r="BI56" s="838"/>
      <c r="BJ56" s="752"/>
    </row>
    <row r="57" spans="2:62" ht="27" customHeight="1">
      <c r="B57" s="32"/>
      <c r="C57" s="32"/>
      <c r="D57" s="32"/>
      <c r="E57" s="32"/>
      <c r="F57" s="32"/>
      <c r="G57" s="32"/>
      <c r="H57" s="32"/>
      <c r="I57" s="32"/>
      <c r="J57" s="32"/>
      <c r="K57" s="32"/>
      <c r="L57" s="32"/>
      <c r="M57" s="32"/>
      <c r="N57" s="32"/>
      <c r="O57" s="32"/>
      <c r="P57" s="32"/>
      <c r="Q57" s="740"/>
      <c r="R57" s="839"/>
      <c r="S57" s="1925" t="s">
        <v>768</v>
      </c>
      <c r="T57" s="1928"/>
      <c r="V57" s="740"/>
      <c r="W57" s="839"/>
      <c r="X57" s="1925" t="s">
        <v>450</v>
      </c>
      <c r="Y57" s="1926"/>
      <c r="Z57" s="843"/>
      <c r="AA57" s="790">
        <v>10769.985774531542</v>
      </c>
      <c r="AB57" s="790">
        <v>12480.673904144942</v>
      </c>
      <c r="AC57" s="790">
        <v>14355.528853710181</v>
      </c>
      <c r="AD57" s="790">
        <v>15474.266915040247</v>
      </c>
      <c r="AE57" s="790">
        <v>18739.012009739676</v>
      </c>
      <c r="AF57" s="790">
        <v>20021.301486808428</v>
      </c>
      <c r="AG57" s="790">
        <v>19008.45607986988</v>
      </c>
      <c r="AH57" s="790">
        <v>17889.365841575753</v>
      </c>
      <c r="AI57" s="790">
        <v>17166.406910813541</v>
      </c>
      <c r="AJ57" s="790">
        <v>16781.411639829039</v>
      </c>
      <c r="AK57" s="790">
        <v>16377.653832231783</v>
      </c>
      <c r="AL57" s="790">
        <v>15913.005892521847</v>
      </c>
      <c r="AM57" s="790">
        <v>16592.50908747752</v>
      </c>
      <c r="AN57" s="790">
        <v>17014.032916921642</v>
      </c>
      <c r="AO57" s="790">
        <v>16819.608612588363</v>
      </c>
      <c r="AP57" s="790">
        <v>17121.908348436787</v>
      </c>
      <c r="AQ57" s="790">
        <v>16797.06213088943</v>
      </c>
      <c r="AR57" s="790">
        <v>18123.392770072522</v>
      </c>
      <c r="AS57" s="790">
        <v>23045.462215371979</v>
      </c>
      <c r="AT57" s="790">
        <v>22177.993580586128</v>
      </c>
      <c r="AU57" s="790">
        <v>22887.555470533331</v>
      </c>
      <c r="AV57" s="790">
        <v>28232.551781555921</v>
      </c>
      <c r="AW57" s="790">
        <v>30207.397737024301</v>
      </c>
      <c r="AX57" s="790">
        <v>28290.934815608634</v>
      </c>
      <c r="AY57" s="790">
        <v>29956.776386467056</v>
      </c>
      <c r="AZ57" s="790">
        <v>27282.342973667804</v>
      </c>
      <c r="BA57" s="791">
        <v>24326.526412736119</v>
      </c>
      <c r="BB57" s="790">
        <v>24474.646035990278</v>
      </c>
      <c r="BC57" s="792">
        <v>24139.540950768293</v>
      </c>
      <c r="BD57" s="790">
        <v>22727.179065546843</v>
      </c>
      <c r="BE57" s="791">
        <v>24700.432971323477</v>
      </c>
      <c r="BF57" s="791">
        <v>19933.1630231013</v>
      </c>
      <c r="BG57" s="791">
        <v>23507.911725214988</v>
      </c>
      <c r="BH57" s="804"/>
      <c r="BI57" s="805"/>
      <c r="BJ57" s="764"/>
    </row>
    <row r="58" spans="2:62">
      <c r="B58" s="32"/>
      <c r="C58" s="32"/>
      <c r="D58" s="32"/>
      <c r="E58" s="32"/>
      <c r="F58" s="32"/>
      <c r="G58" s="32"/>
      <c r="H58" s="32"/>
      <c r="I58" s="32"/>
      <c r="J58" s="32"/>
      <c r="K58" s="32"/>
      <c r="L58" s="32"/>
      <c r="M58" s="32"/>
      <c r="N58" s="32"/>
      <c r="O58" s="32"/>
      <c r="P58" s="32"/>
      <c r="Q58" s="740"/>
      <c r="R58" s="839"/>
      <c r="S58" s="1729"/>
      <c r="T58" s="1488" t="s">
        <v>1016</v>
      </c>
      <c r="V58" s="740"/>
      <c r="W58" s="839"/>
      <c r="X58" s="1729"/>
      <c r="Y58" s="1410" t="s">
        <v>1012</v>
      </c>
      <c r="Z58" s="840"/>
      <c r="AA58" s="973">
        <v>2422.4096699421139</v>
      </c>
      <c r="AB58" s="973">
        <v>2562.6141287438199</v>
      </c>
      <c r="AC58" s="973">
        <v>2629.6258930393219</v>
      </c>
      <c r="AD58" s="973">
        <v>2740.0210120040747</v>
      </c>
      <c r="AE58" s="973">
        <v>2999.7231579986415</v>
      </c>
      <c r="AF58" s="973">
        <v>3186.0064244873547</v>
      </c>
      <c r="AG58" s="973">
        <v>2891.0474129829354</v>
      </c>
      <c r="AH58" s="973">
        <v>2631.4902249061479</v>
      </c>
      <c r="AI58" s="973">
        <v>2457.1382687275209</v>
      </c>
      <c r="AJ58" s="973">
        <v>2105.6799374592679</v>
      </c>
      <c r="AK58" s="973">
        <v>1839.8283187186294</v>
      </c>
      <c r="AL58" s="973">
        <v>1793.6433259731552</v>
      </c>
      <c r="AM58" s="973">
        <v>1768.9441956335086</v>
      </c>
      <c r="AN58" s="973">
        <v>1729.6289662390236</v>
      </c>
      <c r="AO58" s="973">
        <v>1718.8693601772975</v>
      </c>
      <c r="AP58" s="973">
        <v>1641.9673289911818</v>
      </c>
      <c r="AQ58" s="973">
        <v>1551.888239030455</v>
      </c>
      <c r="AR58" s="973">
        <v>1313.0207770906541</v>
      </c>
      <c r="AS58" s="973">
        <v>2660.5276697227009</v>
      </c>
      <c r="AT58" s="973">
        <v>1699.0234002861605</v>
      </c>
      <c r="AU58" s="973">
        <v>2206.1145233787133</v>
      </c>
      <c r="AV58" s="973">
        <v>5006.2340554911607</v>
      </c>
      <c r="AW58" s="973">
        <v>3668.9372688923036</v>
      </c>
      <c r="AX58" s="973">
        <v>2889.6814390822706</v>
      </c>
      <c r="AY58" s="973">
        <v>6016.8895929968157</v>
      </c>
      <c r="AZ58" s="973">
        <v>3685.569973109772</v>
      </c>
      <c r="BA58" s="973">
        <v>1845.1706354932162</v>
      </c>
      <c r="BB58" s="973">
        <v>1805.6697778571438</v>
      </c>
      <c r="BC58" s="973">
        <v>1853.4435240733635</v>
      </c>
      <c r="BD58" s="973">
        <v>1407.959558054376</v>
      </c>
      <c r="BE58" s="973">
        <v>3750.1681117794983</v>
      </c>
      <c r="BF58" s="973">
        <v>1300.2969707266593</v>
      </c>
      <c r="BG58" s="973">
        <v>1076.8751276933178</v>
      </c>
      <c r="BH58" s="973">
        <v>0</v>
      </c>
      <c r="BI58" s="973">
        <v>0</v>
      </c>
      <c r="BJ58" s="764"/>
    </row>
    <row r="59" spans="2:62">
      <c r="O59" s="32"/>
      <c r="Q59" s="740"/>
      <c r="R59" s="839"/>
      <c r="S59" s="789"/>
      <c r="T59" s="1489" t="s">
        <v>1014</v>
      </c>
      <c r="V59" s="740"/>
      <c r="W59" s="839"/>
      <c r="X59" s="789"/>
      <c r="Y59" s="1379" t="s">
        <v>1015</v>
      </c>
      <c r="Z59" s="840"/>
      <c r="AA59" s="766">
        <v>2642.6722466181982</v>
      </c>
      <c r="AB59" s="766">
        <v>3374.1767817292671</v>
      </c>
      <c r="AC59" s="766">
        <v>4141.4370212741396</v>
      </c>
      <c r="AD59" s="766">
        <v>4560.8042873388858</v>
      </c>
      <c r="AE59" s="766">
        <v>5867.2389693745909</v>
      </c>
      <c r="AF59" s="766">
        <v>6326.6958154521262</v>
      </c>
      <c r="AG59" s="766">
        <v>5957.6694953397937</v>
      </c>
      <c r="AH59" s="766">
        <v>5508.6048722364367</v>
      </c>
      <c r="AI59" s="766">
        <v>5194.7999727359438</v>
      </c>
      <c r="AJ59" s="766">
        <v>5092.0143768080616</v>
      </c>
      <c r="AK59" s="766">
        <v>4971.0389547894783</v>
      </c>
      <c r="AL59" s="766">
        <v>4763.4944762745854</v>
      </c>
      <c r="AM59" s="766">
        <v>4988.6272982556893</v>
      </c>
      <c r="AN59" s="766">
        <v>5155.5626179238343</v>
      </c>
      <c r="AO59" s="766">
        <v>5029.2802788132476</v>
      </c>
      <c r="AP59" s="766">
        <v>5151.9494691707669</v>
      </c>
      <c r="AQ59" s="766">
        <v>5036.1759197445108</v>
      </c>
      <c r="AR59" s="766">
        <v>5599.1200144875211</v>
      </c>
      <c r="AS59" s="766">
        <v>7468.9845539011003</v>
      </c>
      <c r="AT59" s="766">
        <v>7769.7920330274183</v>
      </c>
      <c r="AU59" s="766">
        <v>7826.5131315329509</v>
      </c>
      <c r="AV59" s="766">
        <v>8490.804767371872</v>
      </c>
      <c r="AW59" s="766">
        <v>10934.929867182362</v>
      </c>
      <c r="AX59" s="766">
        <v>9369.4271931877138</v>
      </c>
      <c r="AY59" s="766">
        <v>9308.5578157961336</v>
      </c>
      <c r="AZ59" s="766">
        <v>8264.9840150518539</v>
      </c>
      <c r="BA59" s="766">
        <v>7845.5839048828002</v>
      </c>
      <c r="BB59" s="766">
        <v>8043.8266818741158</v>
      </c>
      <c r="BC59" s="766">
        <v>8328.4518786306089</v>
      </c>
      <c r="BD59" s="766">
        <v>7620.0164211523534</v>
      </c>
      <c r="BE59" s="766">
        <v>6901.5107609677934</v>
      </c>
      <c r="BF59" s="766">
        <v>6351.6298979718194</v>
      </c>
      <c r="BG59" s="766">
        <v>7608.1494531689777</v>
      </c>
      <c r="BH59" s="766">
        <v>0</v>
      </c>
      <c r="BI59" s="766">
        <v>0</v>
      </c>
      <c r="BJ59" s="842"/>
    </row>
    <row r="60" spans="2:62">
      <c r="O60" s="32"/>
      <c r="Q60" s="740"/>
      <c r="R60" s="839"/>
      <c r="S60" s="789"/>
      <c r="T60" s="1440" t="s">
        <v>106</v>
      </c>
      <c r="V60" s="740"/>
      <c r="W60" s="839"/>
      <c r="X60" s="808"/>
      <c r="Y60" s="1378" t="s">
        <v>256</v>
      </c>
      <c r="Z60" s="843"/>
      <c r="AA60" s="765">
        <v>1452.8804290210132</v>
      </c>
      <c r="AB60" s="765">
        <v>1788.6605257553233</v>
      </c>
      <c r="AC60" s="765">
        <v>2163.0603989706497</v>
      </c>
      <c r="AD60" s="765">
        <v>2364.9392673977295</v>
      </c>
      <c r="AE60" s="765">
        <v>2983.3220907886239</v>
      </c>
      <c r="AF60" s="765">
        <v>3208.1011364140163</v>
      </c>
      <c r="AG60" s="765">
        <v>3301.4234976608468</v>
      </c>
      <c r="AH60" s="765">
        <v>3354.5004897319504</v>
      </c>
      <c r="AI60" s="765">
        <v>3464.3425007299552</v>
      </c>
      <c r="AJ60" s="765">
        <v>3718.3054742168429</v>
      </c>
      <c r="AK60" s="765">
        <v>3973.013738739216</v>
      </c>
      <c r="AL60" s="765">
        <v>3817.6026869441175</v>
      </c>
      <c r="AM60" s="765">
        <v>4027.475353552602</v>
      </c>
      <c r="AN60" s="765">
        <v>4145.2562534801446</v>
      </c>
      <c r="AO60" s="765">
        <v>4056.1490208948853</v>
      </c>
      <c r="AP60" s="765">
        <v>4157.1701821333954</v>
      </c>
      <c r="AQ60" s="765">
        <v>3939.8588138122582</v>
      </c>
      <c r="AR60" s="765">
        <v>4149.2506848157609</v>
      </c>
      <c r="AS60" s="765">
        <v>5073.7991880812597</v>
      </c>
      <c r="AT60" s="765">
        <v>5008.1908623262252</v>
      </c>
      <c r="AU60" s="765">
        <v>5363.2904225592629</v>
      </c>
      <c r="AV60" s="765">
        <v>5898.922521122443</v>
      </c>
      <c r="AW60" s="765">
        <v>6538.392916609062</v>
      </c>
      <c r="AX60" s="765">
        <v>7435.1459115013968</v>
      </c>
      <c r="AY60" s="765">
        <v>6890.453926699427</v>
      </c>
      <c r="AZ60" s="765">
        <v>6547.1144045178007</v>
      </c>
      <c r="BA60" s="799">
        <v>6615.1969806611196</v>
      </c>
      <c r="BB60" s="765">
        <v>6892.5851718408094</v>
      </c>
      <c r="BC60" s="800">
        <v>6245.0244643929045</v>
      </c>
      <c r="BD60" s="765">
        <v>6463.248646733131</v>
      </c>
      <c r="BE60" s="799">
        <v>6526.506373530884</v>
      </c>
      <c r="BF60" s="799">
        <v>5035.8343622821412</v>
      </c>
      <c r="BG60" s="799">
        <v>5644.1526462886513</v>
      </c>
      <c r="BH60" s="843"/>
      <c r="BI60" s="844"/>
      <c r="BJ60" s="842"/>
    </row>
    <row r="61" spans="2:62">
      <c r="O61" s="32"/>
      <c r="Q61" s="740"/>
      <c r="R61" s="839"/>
      <c r="S61" s="789"/>
      <c r="T61" s="1440" t="s">
        <v>107</v>
      </c>
      <c r="V61" s="740"/>
      <c r="W61" s="839"/>
      <c r="X61" s="808"/>
      <c r="Y61" s="1378" t="s">
        <v>257</v>
      </c>
      <c r="Z61" s="843"/>
      <c r="AA61" s="765">
        <v>4252.0234289502196</v>
      </c>
      <c r="AB61" s="765">
        <v>4755.2224679165301</v>
      </c>
      <c r="AC61" s="765">
        <v>5421.405540426068</v>
      </c>
      <c r="AD61" s="765">
        <v>5808.5023482995557</v>
      </c>
      <c r="AE61" s="765">
        <v>6888.7277915778204</v>
      </c>
      <c r="AF61" s="765">
        <v>7300.4981104549324</v>
      </c>
      <c r="AG61" s="765">
        <v>6858.3156738863036</v>
      </c>
      <c r="AH61" s="765">
        <v>6394.7702547012195</v>
      </c>
      <c r="AI61" s="765">
        <v>6050.1261686201215</v>
      </c>
      <c r="AJ61" s="765">
        <v>5865.4118513448684</v>
      </c>
      <c r="AK61" s="765">
        <v>5593.7728199844596</v>
      </c>
      <c r="AL61" s="765">
        <v>5538.2654033299905</v>
      </c>
      <c r="AM61" s="765">
        <v>5807.4622400357175</v>
      </c>
      <c r="AN61" s="765">
        <v>5983.5850792786377</v>
      </c>
      <c r="AO61" s="765">
        <v>6015.3099527029326</v>
      </c>
      <c r="AP61" s="765">
        <v>6170.8213681414427</v>
      </c>
      <c r="AQ61" s="765">
        <v>6269.139158302205</v>
      </c>
      <c r="AR61" s="765">
        <v>7062.0012936785852</v>
      </c>
      <c r="AS61" s="765">
        <v>7842.1508036669184</v>
      </c>
      <c r="AT61" s="765">
        <v>7700.9872849463254</v>
      </c>
      <c r="AU61" s="765">
        <v>7491.6373930624022</v>
      </c>
      <c r="AV61" s="765">
        <v>8836.5904375704449</v>
      </c>
      <c r="AW61" s="765">
        <v>9065.1376843405724</v>
      </c>
      <c r="AX61" s="765">
        <v>8596.6802718372583</v>
      </c>
      <c r="AY61" s="765">
        <v>7740.8750509746824</v>
      </c>
      <c r="AZ61" s="765">
        <v>8784.674580988376</v>
      </c>
      <c r="BA61" s="799">
        <v>8020.5748916989824</v>
      </c>
      <c r="BB61" s="765">
        <v>7732.56440441821</v>
      </c>
      <c r="BC61" s="800">
        <v>7712.6210836714145</v>
      </c>
      <c r="BD61" s="765">
        <v>7235.9544396069832</v>
      </c>
      <c r="BE61" s="799">
        <v>7522.2477250453003</v>
      </c>
      <c r="BF61" s="799">
        <v>7245.4017921206805</v>
      </c>
      <c r="BG61" s="799">
        <v>9178.734498064041</v>
      </c>
      <c r="BH61" s="843"/>
      <c r="BI61" s="844"/>
      <c r="BJ61" s="842"/>
    </row>
    <row r="62" spans="2:62" ht="34.5" customHeight="1">
      <c r="B62" s="32"/>
      <c r="C62" s="32"/>
      <c r="D62" s="32"/>
      <c r="E62" s="32"/>
      <c r="F62" s="32"/>
      <c r="G62" s="32"/>
      <c r="H62" s="32"/>
      <c r="I62" s="32"/>
      <c r="J62" s="32"/>
      <c r="K62" s="32"/>
      <c r="L62" s="32"/>
      <c r="M62" s="32"/>
      <c r="N62" s="32"/>
      <c r="O62" s="32"/>
      <c r="P62" s="32"/>
      <c r="Q62" s="740"/>
      <c r="R62" s="839"/>
      <c r="S62" s="1925" t="s">
        <v>44</v>
      </c>
      <c r="T62" s="1928"/>
      <c r="V62" s="740"/>
      <c r="W62" s="839"/>
      <c r="X62" s="1925" t="s">
        <v>451</v>
      </c>
      <c r="Y62" s="1926"/>
      <c r="Z62" s="843"/>
      <c r="AA62" s="790">
        <v>22667.718208798138</v>
      </c>
      <c r="AB62" s="790">
        <v>23080.367217086605</v>
      </c>
      <c r="AC62" s="790">
        <v>23723.288706946601</v>
      </c>
      <c r="AD62" s="790">
        <v>23018.500643544332</v>
      </c>
      <c r="AE62" s="790">
        <v>25547.352327599518</v>
      </c>
      <c r="AF62" s="790">
        <v>25368.139935813229</v>
      </c>
      <c r="AG62" s="790">
        <v>25830.825785511512</v>
      </c>
      <c r="AH62" s="790">
        <v>26039.832444060699</v>
      </c>
      <c r="AI62" s="790">
        <v>26751.477147054084</v>
      </c>
      <c r="AJ62" s="790">
        <v>28505.743734208263</v>
      </c>
      <c r="AK62" s="790">
        <v>29961.607213432064</v>
      </c>
      <c r="AL62" s="790">
        <v>32052.457182963746</v>
      </c>
      <c r="AM62" s="790">
        <v>36939.728819595985</v>
      </c>
      <c r="AN62" s="790">
        <v>41242.263882664003</v>
      </c>
      <c r="AO62" s="790">
        <v>43636.136237721184</v>
      </c>
      <c r="AP62" s="790">
        <v>48021.118830421219</v>
      </c>
      <c r="AQ62" s="790">
        <v>49600.681095066968</v>
      </c>
      <c r="AR62" s="790">
        <v>58254.759255668774</v>
      </c>
      <c r="AS62" s="790">
        <v>49504.429470906871</v>
      </c>
      <c r="AT62" s="790">
        <v>49969.814181896945</v>
      </c>
      <c r="AU62" s="790">
        <v>52138.501491746509</v>
      </c>
      <c r="AV62" s="790">
        <v>60860.144588268005</v>
      </c>
      <c r="AW62" s="790">
        <v>62051.857440656939</v>
      </c>
      <c r="AX62" s="790">
        <v>59283.675695759957</v>
      </c>
      <c r="AY62" s="790">
        <v>57316.143590917251</v>
      </c>
      <c r="AZ62" s="790">
        <v>54558.688089226809</v>
      </c>
      <c r="BA62" s="791">
        <v>56692.297074872986</v>
      </c>
      <c r="BB62" s="790">
        <v>54187.663540458903</v>
      </c>
      <c r="BC62" s="792">
        <v>50202.04569364366</v>
      </c>
      <c r="BD62" s="790">
        <v>46670.447548865959</v>
      </c>
      <c r="BE62" s="791">
        <v>45025.390730555286</v>
      </c>
      <c r="BF62" s="791">
        <v>49653.395812540926</v>
      </c>
      <c r="BG62" s="791">
        <v>46152.501936517845</v>
      </c>
      <c r="BH62" s="804"/>
      <c r="BI62" s="805"/>
      <c r="BJ62" s="764"/>
    </row>
    <row r="63" spans="2:62">
      <c r="O63" s="32"/>
      <c r="Q63" s="740"/>
      <c r="R63" s="839"/>
      <c r="S63" s="789"/>
      <c r="T63" s="1410" t="s">
        <v>108</v>
      </c>
      <c r="V63" s="740"/>
      <c r="W63" s="839"/>
      <c r="X63" s="789"/>
      <c r="Y63" s="1410" t="s">
        <v>258</v>
      </c>
      <c r="Z63" s="840"/>
      <c r="AA63" s="795">
        <v>14964.322147460127</v>
      </c>
      <c r="AB63" s="795">
        <v>15143.214550483668</v>
      </c>
      <c r="AC63" s="795">
        <v>15487.151390898425</v>
      </c>
      <c r="AD63" s="795">
        <v>14944.105286581622</v>
      </c>
      <c r="AE63" s="795">
        <v>16493.801313212574</v>
      </c>
      <c r="AF63" s="795">
        <v>16311.804246689315</v>
      </c>
      <c r="AG63" s="795">
        <v>16679.292349635161</v>
      </c>
      <c r="AH63" s="795">
        <v>16800.252600483385</v>
      </c>
      <c r="AI63" s="795">
        <v>17295.618691769767</v>
      </c>
      <c r="AJ63" s="795">
        <v>18507.489282943505</v>
      </c>
      <c r="AK63" s="795">
        <v>19505.924215430245</v>
      </c>
      <c r="AL63" s="795">
        <v>21824.813547927421</v>
      </c>
      <c r="AM63" s="795">
        <v>26139.530957781702</v>
      </c>
      <c r="AN63" s="795">
        <v>30097.00561559217</v>
      </c>
      <c r="AO63" s="795">
        <v>32592.770806300963</v>
      </c>
      <c r="AP63" s="795">
        <v>36648.586813370181</v>
      </c>
      <c r="AQ63" s="795">
        <v>38430.685519938525</v>
      </c>
      <c r="AR63" s="795">
        <v>46099.10805787993</v>
      </c>
      <c r="AS63" s="795">
        <v>40659.498296320817</v>
      </c>
      <c r="AT63" s="795">
        <v>39854.896301290617</v>
      </c>
      <c r="AU63" s="795">
        <v>42020.010126575449</v>
      </c>
      <c r="AV63" s="795">
        <v>47593.430006311057</v>
      </c>
      <c r="AW63" s="795">
        <v>50313.14481592182</v>
      </c>
      <c r="AX63" s="795">
        <v>49489.067647459728</v>
      </c>
      <c r="AY63" s="795">
        <v>47206.112972741008</v>
      </c>
      <c r="AZ63" s="795">
        <v>45807.100400694399</v>
      </c>
      <c r="BA63" s="796">
        <v>47492.728834690759</v>
      </c>
      <c r="BB63" s="795">
        <v>45010.578645529509</v>
      </c>
      <c r="BC63" s="797">
        <v>42137.201263493676</v>
      </c>
      <c r="BD63" s="795">
        <v>38754.764934454746</v>
      </c>
      <c r="BE63" s="796">
        <v>36720.6840928526</v>
      </c>
      <c r="BF63" s="796">
        <v>41401.19640072497</v>
      </c>
      <c r="BG63" s="796">
        <v>37145.565142107691</v>
      </c>
      <c r="BH63" s="840"/>
      <c r="BI63" s="841"/>
      <c r="BJ63" s="842"/>
    </row>
    <row r="64" spans="2:62">
      <c r="O64" s="32"/>
      <c r="Q64" s="740"/>
      <c r="R64" s="839"/>
      <c r="S64" s="808"/>
      <c r="T64" s="1378" t="s">
        <v>109</v>
      </c>
      <c r="V64" s="740"/>
      <c r="W64" s="839"/>
      <c r="X64" s="808"/>
      <c r="Y64" s="1378" t="s">
        <v>259</v>
      </c>
      <c r="Z64" s="843"/>
      <c r="AA64" s="765">
        <v>2518.7974702884685</v>
      </c>
      <c r="AB64" s="765">
        <v>2528.2980945163413</v>
      </c>
      <c r="AC64" s="765">
        <v>2561.7629686843948</v>
      </c>
      <c r="AD64" s="765">
        <v>2431.3448857455896</v>
      </c>
      <c r="AE64" s="765">
        <v>2694.7617232839702</v>
      </c>
      <c r="AF64" s="765">
        <v>2614.7830531422665</v>
      </c>
      <c r="AG64" s="765">
        <v>2579.3415469138695</v>
      </c>
      <c r="AH64" s="765">
        <v>2527.9033261548857</v>
      </c>
      <c r="AI64" s="765">
        <v>2523.3700444275596</v>
      </c>
      <c r="AJ64" s="765">
        <v>2614.6475709613164</v>
      </c>
      <c r="AK64" s="765">
        <v>2687.4965967320622</v>
      </c>
      <c r="AL64" s="765">
        <v>2572.152799424869</v>
      </c>
      <c r="AM64" s="765">
        <v>2681.8665872936599</v>
      </c>
      <c r="AN64" s="765">
        <v>2740.0965724777648</v>
      </c>
      <c r="AO64" s="765">
        <v>2655.4466127479432</v>
      </c>
      <c r="AP64" s="765">
        <v>2696.3642899651759</v>
      </c>
      <c r="AQ64" s="765">
        <v>2581.4393150893384</v>
      </c>
      <c r="AR64" s="765">
        <v>2686.9817467907092</v>
      </c>
      <c r="AS64" s="765">
        <v>2742.2526789729063</v>
      </c>
      <c r="AT64" s="765">
        <v>2843.1689296676072</v>
      </c>
      <c r="AU64" s="765">
        <v>2779.4823341052811</v>
      </c>
      <c r="AV64" s="765">
        <v>2980.4077746433145</v>
      </c>
      <c r="AW64" s="765">
        <v>2930.9003191955844</v>
      </c>
      <c r="AX64" s="765">
        <v>2987.948785694487</v>
      </c>
      <c r="AY64" s="765">
        <v>2982.2838113822268</v>
      </c>
      <c r="AZ64" s="765">
        <v>2682.0706967187502</v>
      </c>
      <c r="BA64" s="799">
        <v>2792.902345158765</v>
      </c>
      <c r="BB64" s="765">
        <v>2658.174375631831</v>
      </c>
      <c r="BC64" s="800">
        <v>2451.8980542616837</v>
      </c>
      <c r="BD64" s="765">
        <v>2279.1439683398157</v>
      </c>
      <c r="BE64" s="799">
        <v>2170.1715773896399</v>
      </c>
      <c r="BF64" s="799">
        <v>2129.2379862572307</v>
      </c>
      <c r="BG64" s="799">
        <v>1958.7841613117741</v>
      </c>
      <c r="BH64" s="843"/>
      <c r="BI64" s="844"/>
      <c r="BJ64" s="842"/>
    </row>
    <row r="65" spans="2:62">
      <c r="O65" s="32"/>
      <c r="Q65" s="740"/>
      <c r="R65" s="839"/>
      <c r="S65" s="808"/>
      <c r="T65" s="1378" t="s">
        <v>110</v>
      </c>
      <c r="V65" s="740"/>
      <c r="W65" s="839"/>
      <c r="X65" s="808"/>
      <c r="Y65" s="1378" t="s">
        <v>260</v>
      </c>
      <c r="Z65" s="843"/>
      <c r="AA65" s="765">
        <v>5184.5985910495428</v>
      </c>
      <c r="AB65" s="765">
        <v>5408.8545720865968</v>
      </c>
      <c r="AC65" s="765">
        <v>5674.3743473637796</v>
      </c>
      <c r="AD65" s="765">
        <v>5643.0504712171196</v>
      </c>
      <c r="AE65" s="765">
        <v>6358.7892911029739</v>
      </c>
      <c r="AF65" s="765">
        <v>6441.5526359816477</v>
      </c>
      <c r="AG65" s="765">
        <v>6572.1918889624803</v>
      </c>
      <c r="AH65" s="765">
        <v>6711.6765174224274</v>
      </c>
      <c r="AI65" s="765">
        <v>6932.4884108567567</v>
      </c>
      <c r="AJ65" s="765">
        <v>7383.6068803034423</v>
      </c>
      <c r="AK65" s="765">
        <v>7768.186401269757</v>
      </c>
      <c r="AL65" s="765">
        <v>7655.4908356114574</v>
      </c>
      <c r="AM65" s="765">
        <v>8118.3312745206231</v>
      </c>
      <c r="AN65" s="765">
        <v>8405.1616945940659</v>
      </c>
      <c r="AO65" s="765">
        <v>8387.9188186722731</v>
      </c>
      <c r="AP65" s="765">
        <v>8676.1677270858618</v>
      </c>
      <c r="AQ65" s="765">
        <v>8588.5562600391077</v>
      </c>
      <c r="AR65" s="765">
        <v>9468.6694509981335</v>
      </c>
      <c r="AS65" s="765">
        <v>6102.6784956131432</v>
      </c>
      <c r="AT65" s="765">
        <v>7271.7489509387251</v>
      </c>
      <c r="AU65" s="765">
        <v>7339.0090310657743</v>
      </c>
      <c r="AV65" s="765">
        <v>10286.306807313629</v>
      </c>
      <c r="AW65" s="765">
        <v>8807.8123055395336</v>
      </c>
      <c r="AX65" s="765">
        <v>6806.6592626057372</v>
      </c>
      <c r="AY65" s="765">
        <v>7127.7468067940126</v>
      </c>
      <c r="AZ65" s="765">
        <v>6069.5169918136608</v>
      </c>
      <c r="BA65" s="799">
        <v>6406.6658950234651</v>
      </c>
      <c r="BB65" s="765">
        <v>6518.9105192975658</v>
      </c>
      <c r="BC65" s="800">
        <v>5612.9463758883021</v>
      </c>
      <c r="BD65" s="765">
        <v>5636.5386460714026</v>
      </c>
      <c r="BE65" s="799">
        <v>6134.53506031304</v>
      </c>
      <c r="BF65" s="799">
        <v>6122.9614255587221</v>
      </c>
      <c r="BG65" s="799">
        <v>7048.1526330983843</v>
      </c>
      <c r="BH65" s="843"/>
      <c r="BI65" s="844"/>
      <c r="BJ65" s="842"/>
    </row>
    <row r="66" spans="2:62" ht="28.5" customHeight="1">
      <c r="B66" s="32"/>
      <c r="C66" s="32"/>
      <c r="D66" s="32"/>
      <c r="E66" s="32"/>
      <c r="F66" s="32"/>
      <c r="G66" s="32"/>
      <c r="H66" s="32"/>
      <c r="I66" s="32"/>
      <c r="J66" s="32"/>
      <c r="K66" s="32"/>
      <c r="L66" s="32"/>
      <c r="M66" s="32"/>
      <c r="N66" s="32"/>
      <c r="O66" s="32"/>
      <c r="P66" s="32"/>
      <c r="Q66" s="740"/>
      <c r="R66" s="839"/>
      <c r="S66" s="1925" t="s">
        <v>111</v>
      </c>
      <c r="T66" s="1928"/>
      <c r="V66" s="740"/>
      <c r="W66" s="839"/>
      <c r="X66" s="1925" t="s">
        <v>452</v>
      </c>
      <c r="Y66" s="1926"/>
      <c r="Z66" s="843"/>
      <c r="AA66" s="790">
        <v>30886.429819926361</v>
      </c>
      <c r="AB66" s="790">
        <v>32454.874522799702</v>
      </c>
      <c r="AC66" s="790">
        <v>34809.680302940673</v>
      </c>
      <c r="AD66" s="790">
        <v>35742.263169176666</v>
      </c>
      <c r="AE66" s="790">
        <v>39193.572463153454</v>
      </c>
      <c r="AF66" s="790">
        <v>41112.712180497139</v>
      </c>
      <c r="AG66" s="790">
        <v>42232.407824463968</v>
      </c>
      <c r="AH66" s="790">
        <v>43827.620990539886</v>
      </c>
      <c r="AI66" s="790">
        <v>46488.049856838188</v>
      </c>
      <c r="AJ66" s="790">
        <v>50070.514284820718</v>
      </c>
      <c r="AK66" s="790">
        <v>52472.160245642859</v>
      </c>
      <c r="AL66" s="790">
        <v>51783.116232662971</v>
      </c>
      <c r="AM66" s="790">
        <v>54234.922951335226</v>
      </c>
      <c r="AN66" s="790">
        <v>54294.735396724835</v>
      </c>
      <c r="AO66" s="790">
        <v>53640.954943780089</v>
      </c>
      <c r="AP66" s="790">
        <v>53875.77652829446</v>
      </c>
      <c r="AQ66" s="790">
        <v>53727.240711936873</v>
      </c>
      <c r="AR66" s="790">
        <v>55215.140049725924</v>
      </c>
      <c r="AS66" s="790">
        <v>58206.272291096859</v>
      </c>
      <c r="AT66" s="790">
        <v>50072.776406565063</v>
      </c>
      <c r="AU66" s="790">
        <v>50146.419746935921</v>
      </c>
      <c r="AV66" s="790">
        <v>58725.98543740328</v>
      </c>
      <c r="AW66" s="790">
        <v>59634.807335762904</v>
      </c>
      <c r="AX66" s="790">
        <v>58639.532519028711</v>
      </c>
      <c r="AY66" s="790">
        <v>55766.138311086987</v>
      </c>
      <c r="AZ66" s="790">
        <v>52436.790775404588</v>
      </c>
      <c r="BA66" s="791">
        <v>49538.261020237187</v>
      </c>
      <c r="BB66" s="790">
        <v>48464.565575122644</v>
      </c>
      <c r="BC66" s="792">
        <v>48546.666781987762</v>
      </c>
      <c r="BD66" s="790">
        <v>44648.889353974315</v>
      </c>
      <c r="BE66" s="791">
        <v>37554.395262957136</v>
      </c>
      <c r="BF66" s="791">
        <v>48036.748868182505</v>
      </c>
      <c r="BG66" s="791">
        <v>47216.232288259693</v>
      </c>
      <c r="BH66" s="804"/>
      <c r="BI66" s="805"/>
      <c r="BJ66" s="764"/>
    </row>
    <row r="67" spans="2:62">
      <c r="O67" s="32"/>
      <c r="Q67" s="740"/>
      <c r="R67" s="839"/>
      <c r="S67" s="789"/>
      <c r="T67" s="1410" t="s">
        <v>112</v>
      </c>
      <c r="V67" s="740"/>
      <c r="W67" s="839"/>
      <c r="X67" s="789"/>
      <c r="Y67" s="1479" t="s">
        <v>261</v>
      </c>
      <c r="Z67" s="840"/>
      <c r="AA67" s="795">
        <v>2465.1946766324768</v>
      </c>
      <c r="AB67" s="795">
        <v>2572.8602122448847</v>
      </c>
      <c r="AC67" s="795">
        <v>2696.2513638383994</v>
      </c>
      <c r="AD67" s="795">
        <v>2660.2743651029564</v>
      </c>
      <c r="AE67" s="795">
        <v>3015.0214119568141</v>
      </c>
      <c r="AF67" s="795">
        <v>3041.2416533228925</v>
      </c>
      <c r="AG67" s="795">
        <v>3416.4375972488974</v>
      </c>
      <c r="AH67" s="795">
        <v>3738.8641620353246</v>
      </c>
      <c r="AI67" s="795">
        <v>4135.080215345919</v>
      </c>
      <c r="AJ67" s="795">
        <v>4688.5094437268162</v>
      </c>
      <c r="AK67" s="795">
        <v>5220.7280449311575</v>
      </c>
      <c r="AL67" s="795">
        <v>5014.6154999471773</v>
      </c>
      <c r="AM67" s="795">
        <v>5229.7007876330035</v>
      </c>
      <c r="AN67" s="795">
        <v>5314.4257436601829</v>
      </c>
      <c r="AO67" s="795">
        <v>5162.0140882577352</v>
      </c>
      <c r="AP67" s="795">
        <v>5206.688365396747</v>
      </c>
      <c r="AQ67" s="795">
        <v>5043.5225685927753</v>
      </c>
      <c r="AR67" s="795">
        <v>5460.0374046288407</v>
      </c>
      <c r="AS67" s="795">
        <v>5584.7761377375064</v>
      </c>
      <c r="AT67" s="795">
        <v>6070.7618755101321</v>
      </c>
      <c r="AU67" s="795">
        <v>5840.7399002579532</v>
      </c>
      <c r="AV67" s="795">
        <v>5175.1183894114974</v>
      </c>
      <c r="AW67" s="795">
        <v>5607.8021514117818</v>
      </c>
      <c r="AX67" s="795">
        <v>5508.8516472176934</v>
      </c>
      <c r="AY67" s="795">
        <v>4906.4378757169725</v>
      </c>
      <c r="AZ67" s="795">
        <v>5037.3376108516914</v>
      </c>
      <c r="BA67" s="796">
        <v>4279.0606165053769</v>
      </c>
      <c r="BB67" s="795">
        <v>4330.4280313530271</v>
      </c>
      <c r="BC67" s="797">
        <v>4183.572280001511</v>
      </c>
      <c r="BD67" s="795">
        <v>3844.4150873770927</v>
      </c>
      <c r="BE67" s="796">
        <v>3751.6995276182183</v>
      </c>
      <c r="BF67" s="796">
        <v>3886.7350233365855</v>
      </c>
      <c r="BG67" s="796">
        <v>3462.7613779047547</v>
      </c>
      <c r="BH67" s="840"/>
      <c r="BI67" s="841"/>
      <c r="BJ67" s="842"/>
    </row>
    <row r="68" spans="2:62">
      <c r="O68" s="32"/>
      <c r="Q68" s="740"/>
      <c r="R68" s="839"/>
      <c r="S68" s="789"/>
      <c r="T68" s="1378" t="s">
        <v>113</v>
      </c>
      <c r="V68" s="740"/>
      <c r="W68" s="839"/>
      <c r="X68" s="808"/>
      <c r="Y68" s="1378" t="s">
        <v>262</v>
      </c>
      <c r="Z68" s="843"/>
      <c r="AA68" s="765">
        <v>12991.105930413361</v>
      </c>
      <c r="AB68" s="765">
        <v>13597.739726569283</v>
      </c>
      <c r="AC68" s="765">
        <v>14896.39286520944</v>
      </c>
      <c r="AD68" s="765">
        <v>15761.091536063755</v>
      </c>
      <c r="AE68" s="765">
        <v>16775.502530711259</v>
      </c>
      <c r="AF68" s="765">
        <v>18130.71189473095</v>
      </c>
      <c r="AG68" s="765">
        <v>18426.31488458606</v>
      </c>
      <c r="AH68" s="765">
        <v>19314.368348937922</v>
      </c>
      <c r="AI68" s="765">
        <v>20613.132390092043</v>
      </c>
      <c r="AJ68" s="765">
        <v>22078.51217228725</v>
      </c>
      <c r="AK68" s="765">
        <v>22782.92746865741</v>
      </c>
      <c r="AL68" s="765">
        <v>23008.567202370476</v>
      </c>
      <c r="AM68" s="765">
        <v>24344.53374623401</v>
      </c>
      <c r="AN68" s="765">
        <v>24240.675169203278</v>
      </c>
      <c r="AO68" s="765">
        <v>24442.069623923679</v>
      </c>
      <c r="AP68" s="765">
        <v>24852.906566033689</v>
      </c>
      <c r="AQ68" s="765">
        <v>25596.530886020533</v>
      </c>
      <c r="AR68" s="765">
        <v>26064.5376286994</v>
      </c>
      <c r="AS68" s="765">
        <v>27234.835230472025</v>
      </c>
      <c r="AT68" s="765">
        <v>24901.815492734062</v>
      </c>
      <c r="AU68" s="765">
        <v>24342.846942392611</v>
      </c>
      <c r="AV68" s="765">
        <v>31419.855341615243</v>
      </c>
      <c r="AW68" s="765">
        <v>31383.496326463664</v>
      </c>
      <c r="AX68" s="765">
        <v>31580.563306100888</v>
      </c>
      <c r="AY68" s="765">
        <v>28620.826857334527</v>
      </c>
      <c r="AZ68" s="765">
        <v>27695.469974766722</v>
      </c>
      <c r="BA68" s="799">
        <v>25905.801208182649</v>
      </c>
      <c r="BB68" s="765">
        <v>25380.178298265604</v>
      </c>
      <c r="BC68" s="800">
        <v>26059.464622844836</v>
      </c>
      <c r="BD68" s="765">
        <v>23454.090027803653</v>
      </c>
      <c r="BE68" s="799">
        <v>19373.356649937195</v>
      </c>
      <c r="BF68" s="799">
        <v>24775.401070004282</v>
      </c>
      <c r="BG68" s="799">
        <v>25042.518609281677</v>
      </c>
      <c r="BH68" s="843"/>
      <c r="BI68" s="844"/>
      <c r="BJ68" s="842"/>
    </row>
    <row r="69" spans="2:62">
      <c r="O69" s="32"/>
      <c r="Q69" s="740"/>
      <c r="R69" s="839"/>
      <c r="S69" s="789"/>
      <c r="T69" s="1378" t="s">
        <v>114</v>
      </c>
      <c r="V69" s="740"/>
      <c r="W69" s="839"/>
      <c r="X69" s="808"/>
      <c r="Y69" s="1480" t="s">
        <v>263</v>
      </c>
      <c r="Z69" s="843"/>
      <c r="AA69" s="765">
        <v>15430.129212880523</v>
      </c>
      <c r="AB69" s="765">
        <v>16284.274583985534</v>
      </c>
      <c r="AC69" s="765">
        <v>17217.036073892836</v>
      </c>
      <c r="AD69" s="765">
        <v>17320.897268009954</v>
      </c>
      <c r="AE69" s="765">
        <v>19403.048520485379</v>
      </c>
      <c r="AF69" s="765">
        <v>19940.758632443292</v>
      </c>
      <c r="AG69" s="765">
        <v>20389.655342629012</v>
      </c>
      <c r="AH69" s="765">
        <v>20774.388479566642</v>
      </c>
      <c r="AI69" s="765">
        <v>21739.837251400222</v>
      </c>
      <c r="AJ69" s="765">
        <v>23303.492668806648</v>
      </c>
      <c r="AK69" s="765">
        <v>24468.504732054291</v>
      </c>
      <c r="AL69" s="765">
        <v>23759.933530345319</v>
      </c>
      <c r="AM69" s="765">
        <v>24660.688417468213</v>
      </c>
      <c r="AN69" s="765">
        <v>24739.634483861377</v>
      </c>
      <c r="AO69" s="765">
        <v>24036.871231598674</v>
      </c>
      <c r="AP69" s="765">
        <v>23816.181596864026</v>
      </c>
      <c r="AQ69" s="765">
        <v>23087.18725732356</v>
      </c>
      <c r="AR69" s="765">
        <v>23690.565016397682</v>
      </c>
      <c r="AS69" s="765">
        <v>25386.660922887328</v>
      </c>
      <c r="AT69" s="765">
        <v>19100.199038320869</v>
      </c>
      <c r="AU69" s="765">
        <v>19962.832904285362</v>
      </c>
      <c r="AV69" s="765">
        <v>22131.011706376543</v>
      </c>
      <c r="AW69" s="765">
        <v>22643.508857887457</v>
      </c>
      <c r="AX69" s="765">
        <v>21550.11756571013</v>
      </c>
      <c r="AY69" s="765">
        <v>22238.873578035484</v>
      </c>
      <c r="AZ69" s="765">
        <v>19703.98318978617</v>
      </c>
      <c r="BA69" s="799">
        <v>19353.399195549158</v>
      </c>
      <c r="BB69" s="765">
        <v>18753.959245504007</v>
      </c>
      <c r="BC69" s="800">
        <v>18303.629879141419</v>
      </c>
      <c r="BD69" s="765">
        <v>17350.384238793566</v>
      </c>
      <c r="BE69" s="799">
        <v>14429.339085401722</v>
      </c>
      <c r="BF69" s="799">
        <v>19374.61277484164</v>
      </c>
      <c r="BG69" s="799">
        <v>18710.952301073259</v>
      </c>
      <c r="BH69" s="843"/>
      <c r="BI69" s="844"/>
      <c r="BJ69" s="842"/>
    </row>
    <row r="70" spans="2:62" ht="28.5" customHeight="1">
      <c r="B70" s="32"/>
      <c r="C70" s="32"/>
      <c r="D70" s="32"/>
      <c r="E70" s="32"/>
      <c r="F70" s="32"/>
      <c r="G70" s="32"/>
      <c r="H70" s="32"/>
      <c r="I70" s="32"/>
      <c r="J70" s="32"/>
      <c r="K70" s="32"/>
      <c r="L70" s="32"/>
      <c r="M70" s="32"/>
      <c r="N70" s="32"/>
      <c r="O70" s="32"/>
      <c r="P70" s="32"/>
      <c r="Q70" s="740"/>
      <c r="R70" s="839"/>
      <c r="S70" s="1925" t="s">
        <v>46</v>
      </c>
      <c r="T70" s="1926"/>
      <c r="V70" s="740"/>
      <c r="W70" s="839"/>
      <c r="X70" s="1925" t="s">
        <v>453</v>
      </c>
      <c r="Y70" s="1926"/>
      <c r="Z70" s="843"/>
      <c r="AA70" s="790">
        <v>28449.271193123088</v>
      </c>
      <c r="AB70" s="790">
        <v>30438.653440882168</v>
      </c>
      <c r="AC70" s="790">
        <v>32587.344776343405</v>
      </c>
      <c r="AD70" s="790">
        <v>33527.978903920011</v>
      </c>
      <c r="AE70" s="790">
        <v>37417.932471632106</v>
      </c>
      <c r="AF70" s="790">
        <v>39114.450951832325</v>
      </c>
      <c r="AG70" s="790">
        <v>41036.473059559103</v>
      </c>
      <c r="AH70" s="790">
        <v>42958.935307708918</v>
      </c>
      <c r="AI70" s="790">
        <v>46389.847835698092</v>
      </c>
      <c r="AJ70" s="790">
        <v>50188.314033885057</v>
      </c>
      <c r="AK70" s="790">
        <v>53256.760600159483</v>
      </c>
      <c r="AL70" s="790">
        <v>52682.857253409034</v>
      </c>
      <c r="AM70" s="790">
        <v>55106.0227830886</v>
      </c>
      <c r="AN70" s="790">
        <v>55675.196950452329</v>
      </c>
      <c r="AO70" s="790">
        <v>55473.923175353688</v>
      </c>
      <c r="AP70" s="790">
        <v>55823.554615356472</v>
      </c>
      <c r="AQ70" s="790">
        <v>52900.338594790475</v>
      </c>
      <c r="AR70" s="790">
        <v>54265.024518730701</v>
      </c>
      <c r="AS70" s="790">
        <v>53304.859751264856</v>
      </c>
      <c r="AT70" s="790">
        <v>45878.885299002141</v>
      </c>
      <c r="AU70" s="790">
        <v>47877.854100250348</v>
      </c>
      <c r="AV70" s="790">
        <v>55317.576558675639</v>
      </c>
      <c r="AW70" s="790">
        <v>59173.791698358546</v>
      </c>
      <c r="AX70" s="790">
        <v>64374.396807321398</v>
      </c>
      <c r="AY70" s="790">
        <v>61306.755708782715</v>
      </c>
      <c r="AZ70" s="790">
        <v>64057.892644625026</v>
      </c>
      <c r="BA70" s="791">
        <v>65958.569861114607</v>
      </c>
      <c r="BB70" s="790">
        <v>60593.5894824852</v>
      </c>
      <c r="BC70" s="792">
        <v>60118.933308144107</v>
      </c>
      <c r="BD70" s="790">
        <v>58496.856480551782</v>
      </c>
      <c r="BE70" s="791">
        <v>58902.22143569935</v>
      </c>
      <c r="BF70" s="791">
        <v>57524.810342346827</v>
      </c>
      <c r="BG70" s="791">
        <v>54637.281413261924</v>
      </c>
      <c r="BH70" s="804"/>
      <c r="BI70" s="805"/>
      <c r="BJ70" s="764"/>
    </row>
    <row r="71" spans="2:62">
      <c r="O71" s="32"/>
      <c r="Q71" s="740"/>
      <c r="R71" s="839"/>
      <c r="S71" s="789"/>
      <c r="T71" s="1410" t="s">
        <v>115</v>
      </c>
      <c r="V71" s="740"/>
      <c r="W71" s="839"/>
      <c r="X71" s="789"/>
      <c r="Y71" s="1410" t="s">
        <v>264</v>
      </c>
      <c r="Z71" s="843"/>
      <c r="AA71" s="795">
        <v>6181.0122694858164</v>
      </c>
      <c r="AB71" s="795">
        <v>6815.3348629104385</v>
      </c>
      <c r="AC71" s="795">
        <v>7482.0131160730525</v>
      </c>
      <c r="AD71" s="795">
        <v>7815.2468959914495</v>
      </c>
      <c r="AE71" s="795">
        <v>8999.824461695358</v>
      </c>
      <c r="AF71" s="795">
        <v>9498.2557180474014</v>
      </c>
      <c r="AG71" s="795">
        <v>9754.0374073665225</v>
      </c>
      <c r="AH71" s="795">
        <v>9971.4680533202882</v>
      </c>
      <c r="AI71" s="795">
        <v>10433.754566028019</v>
      </c>
      <c r="AJ71" s="795">
        <v>11213.247092062451</v>
      </c>
      <c r="AK71" s="795">
        <v>11816.040540747461</v>
      </c>
      <c r="AL71" s="795">
        <v>11616.750997462534</v>
      </c>
      <c r="AM71" s="795">
        <v>12281.992660317654</v>
      </c>
      <c r="AN71" s="795">
        <v>12577.801872705155</v>
      </c>
      <c r="AO71" s="795">
        <v>12416.391070123782</v>
      </c>
      <c r="AP71" s="795">
        <v>12624.287302168752</v>
      </c>
      <c r="AQ71" s="795">
        <v>11967.510004447891</v>
      </c>
      <c r="AR71" s="795">
        <v>12543.01638457927</v>
      </c>
      <c r="AS71" s="795">
        <v>13616.903390625344</v>
      </c>
      <c r="AT71" s="795">
        <v>11867.059483334364</v>
      </c>
      <c r="AU71" s="795">
        <v>13250.830542552138</v>
      </c>
      <c r="AV71" s="795">
        <v>13264.968466285385</v>
      </c>
      <c r="AW71" s="795">
        <v>14915.053155752525</v>
      </c>
      <c r="AX71" s="795">
        <v>19050.190176371714</v>
      </c>
      <c r="AY71" s="795">
        <v>18171.602645646068</v>
      </c>
      <c r="AZ71" s="795">
        <v>17641.118113157558</v>
      </c>
      <c r="BA71" s="796">
        <v>17476.160060452887</v>
      </c>
      <c r="BB71" s="795">
        <v>17028.063654255355</v>
      </c>
      <c r="BC71" s="797">
        <v>16023.559872788397</v>
      </c>
      <c r="BD71" s="795">
        <v>16330.853589922666</v>
      </c>
      <c r="BE71" s="796">
        <v>16711.776975313624</v>
      </c>
      <c r="BF71" s="796">
        <v>16779.47699264115</v>
      </c>
      <c r="BG71" s="796">
        <v>16385.601514936712</v>
      </c>
      <c r="BH71" s="840"/>
      <c r="BI71" s="841"/>
      <c r="BJ71" s="842"/>
    </row>
    <row r="72" spans="2:62">
      <c r="O72" s="32"/>
      <c r="Q72" s="740"/>
      <c r="R72" s="839"/>
      <c r="S72" s="789"/>
      <c r="T72" s="1378" t="s">
        <v>116</v>
      </c>
      <c r="V72" s="740"/>
      <c r="W72" s="839"/>
      <c r="X72" s="808"/>
      <c r="Y72" s="1378" t="s">
        <v>265</v>
      </c>
      <c r="Z72" s="843"/>
      <c r="AA72" s="765">
        <v>11384.825791772544</v>
      </c>
      <c r="AB72" s="765">
        <v>12025.226701661682</v>
      </c>
      <c r="AC72" s="765">
        <v>12781.179696771782</v>
      </c>
      <c r="AD72" s="765">
        <v>13058.165543724534</v>
      </c>
      <c r="AE72" s="765">
        <v>14326.151766066718</v>
      </c>
      <c r="AF72" s="765">
        <v>14966.802737704773</v>
      </c>
      <c r="AG72" s="765">
        <v>15941.941197719552</v>
      </c>
      <c r="AH72" s="765">
        <v>17109.488970906801</v>
      </c>
      <c r="AI72" s="765">
        <v>18713.990467600863</v>
      </c>
      <c r="AJ72" s="765">
        <v>20641.157324133335</v>
      </c>
      <c r="AK72" s="765">
        <v>22165.279841262392</v>
      </c>
      <c r="AL72" s="765">
        <v>21615.845228477036</v>
      </c>
      <c r="AM72" s="765">
        <v>22276.976008975213</v>
      </c>
      <c r="AN72" s="765">
        <v>22025.282659768945</v>
      </c>
      <c r="AO72" s="765">
        <v>21636.52891163313</v>
      </c>
      <c r="AP72" s="765">
        <v>21500.080016898468</v>
      </c>
      <c r="AQ72" s="765">
        <v>19786.07725120171</v>
      </c>
      <c r="AR72" s="765">
        <v>19532.237132235427</v>
      </c>
      <c r="AS72" s="765">
        <v>19651.365627894993</v>
      </c>
      <c r="AT72" s="765">
        <v>18694.245138728053</v>
      </c>
      <c r="AU72" s="765">
        <v>19362.747880879539</v>
      </c>
      <c r="AV72" s="765">
        <v>21841.033839597018</v>
      </c>
      <c r="AW72" s="765">
        <v>23002.913151679702</v>
      </c>
      <c r="AX72" s="765">
        <v>24713.412547967335</v>
      </c>
      <c r="AY72" s="765">
        <v>24016.604769842281</v>
      </c>
      <c r="AZ72" s="765">
        <v>28133.093885131198</v>
      </c>
      <c r="BA72" s="799">
        <v>28967.034814653325</v>
      </c>
      <c r="BB72" s="765">
        <v>23658.256014737035</v>
      </c>
      <c r="BC72" s="800">
        <v>23150.17767753702</v>
      </c>
      <c r="BD72" s="765">
        <v>22022.593568199547</v>
      </c>
      <c r="BE72" s="799">
        <v>21777.985936269833</v>
      </c>
      <c r="BF72" s="799">
        <v>22907.283816984211</v>
      </c>
      <c r="BG72" s="799">
        <v>22220.985285440314</v>
      </c>
      <c r="BH72" s="843"/>
      <c r="BI72" s="844"/>
      <c r="BJ72" s="842"/>
    </row>
    <row r="73" spans="2:62">
      <c r="O73" s="32"/>
      <c r="Q73" s="740"/>
      <c r="R73" s="839"/>
      <c r="S73" s="789"/>
      <c r="T73" s="1378" t="s">
        <v>117</v>
      </c>
      <c r="V73" s="740"/>
      <c r="W73" s="839"/>
      <c r="X73" s="808"/>
      <c r="Y73" s="1378" t="s">
        <v>266</v>
      </c>
      <c r="Z73" s="843"/>
      <c r="AA73" s="765">
        <v>1056.5524526804293</v>
      </c>
      <c r="AB73" s="765">
        <v>1088.1679004900755</v>
      </c>
      <c r="AC73" s="765">
        <v>1125.8725550941788</v>
      </c>
      <c r="AD73" s="765">
        <v>1107.3967360640829</v>
      </c>
      <c r="AE73" s="765">
        <v>1224.6938937457519</v>
      </c>
      <c r="AF73" s="765">
        <v>1235.8152545340058</v>
      </c>
      <c r="AG73" s="765">
        <v>1233.2935576492378</v>
      </c>
      <c r="AH73" s="765">
        <v>1219.3627724789474</v>
      </c>
      <c r="AI73" s="765">
        <v>1234.5277575827442</v>
      </c>
      <c r="AJ73" s="765">
        <v>1294.8654118116649</v>
      </c>
      <c r="AK73" s="765">
        <v>1331.564662292307</v>
      </c>
      <c r="AL73" s="765">
        <v>1288.6702251449767</v>
      </c>
      <c r="AM73" s="765">
        <v>1341.6452430857803</v>
      </c>
      <c r="AN73" s="765">
        <v>1358.0959869786909</v>
      </c>
      <c r="AO73" s="765">
        <v>1314.4219289150458</v>
      </c>
      <c r="AP73" s="765">
        <v>1324.3403724190348</v>
      </c>
      <c r="AQ73" s="765">
        <v>1240.0398660785488</v>
      </c>
      <c r="AR73" s="765">
        <v>1329.068754798762</v>
      </c>
      <c r="AS73" s="765">
        <v>1284.0230509747482</v>
      </c>
      <c r="AT73" s="765">
        <v>1199.3372945684862</v>
      </c>
      <c r="AU73" s="765">
        <v>1269.1209291900611</v>
      </c>
      <c r="AV73" s="765">
        <v>830.22455610643033</v>
      </c>
      <c r="AW73" s="765">
        <v>912.60178602975816</v>
      </c>
      <c r="AX73" s="765">
        <v>951.36557394666443</v>
      </c>
      <c r="AY73" s="765">
        <v>992.09684581174724</v>
      </c>
      <c r="AZ73" s="765">
        <v>765.32415605616916</v>
      </c>
      <c r="BA73" s="799">
        <v>840.62744158228304</v>
      </c>
      <c r="BB73" s="765">
        <v>729.16425052509794</v>
      </c>
      <c r="BC73" s="800">
        <v>670.50795959505183</v>
      </c>
      <c r="BD73" s="765">
        <v>612.93506410559792</v>
      </c>
      <c r="BE73" s="799">
        <v>608.51733635650453</v>
      </c>
      <c r="BF73" s="799">
        <v>573.32864317541566</v>
      </c>
      <c r="BG73" s="799">
        <v>601.94099710616183</v>
      </c>
      <c r="BH73" s="843"/>
      <c r="BI73" s="844"/>
      <c r="BJ73" s="842"/>
    </row>
    <row r="74" spans="2:62">
      <c r="O74" s="32"/>
      <c r="Q74" s="740"/>
      <c r="R74" s="839"/>
      <c r="S74" s="789"/>
      <c r="T74" s="1378" t="s">
        <v>118</v>
      </c>
      <c r="V74" s="740"/>
      <c r="W74" s="839"/>
      <c r="X74" s="808"/>
      <c r="Y74" s="1378" t="s">
        <v>267</v>
      </c>
      <c r="Z74" s="843"/>
      <c r="AA74" s="765">
        <v>9826.8806791842981</v>
      </c>
      <c r="AB74" s="765">
        <v>10509.923975819975</v>
      </c>
      <c r="AC74" s="765">
        <v>11198.279408404393</v>
      </c>
      <c r="AD74" s="765">
        <v>11547.169728139948</v>
      </c>
      <c r="AE74" s="765">
        <v>12867.262350124278</v>
      </c>
      <c r="AF74" s="765">
        <v>13413.577241546145</v>
      </c>
      <c r="AG74" s="765">
        <v>14107.200896823791</v>
      </c>
      <c r="AH74" s="765">
        <v>14658.615511002879</v>
      </c>
      <c r="AI74" s="765">
        <v>16007.575044486468</v>
      </c>
      <c r="AJ74" s="765">
        <v>17039.044205877603</v>
      </c>
      <c r="AK74" s="765">
        <v>17943.875555857318</v>
      </c>
      <c r="AL74" s="765">
        <v>18161.590802324496</v>
      </c>
      <c r="AM74" s="765">
        <v>19205.408870709951</v>
      </c>
      <c r="AN74" s="765">
        <v>19714.016430999542</v>
      </c>
      <c r="AO74" s="765">
        <v>20106.581264681732</v>
      </c>
      <c r="AP74" s="765">
        <v>20374.846923870216</v>
      </c>
      <c r="AQ74" s="765">
        <v>19906.711473062322</v>
      </c>
      <c r="AR74" s="765">
        <v>20860.702247117242</v>
      </c>
      <c r="AS74" s="765">
        <v>18752.567681769771</v>
      </c>
      <c r="AT74" s="765">
        <v>14118.243382371242</v>
      </c>
      <c r="AU74" s="765">
        <v>13995.154747628618</v>
      </c>
      <c r="AV74" s="765">
        <v>19381.349696686804</v>
      </c>
      <c r="AW74" s="765">
        <v>20343.223604896557</v>
      </c>
      <c r="AX74" s="765">
        <v>19659.428509035686</v>
      </c>
      <c r="AY74" s="765">
        <v>18126.451447482625</v>
      </c>
      <c r="AZ74" s="765">
        <v>17518.356490280104</v>
      </c>
      <c r="BA74" s="799">
        <v>18674.747544426111</v>
      </c>
      <c r="BB74" s="765">
        <v>19178.105562967707</v>
      </c>
      <c r="BC74" s="800">
        <v>20274.68779822364</v>
      </c>
      <c r="BD74" s="765">
        <v>19530.474258323964</v>
      </c>
      <c r="BE74" s="799">
        <v>19803.941187759388</v>
      </c>
      <c r="BF74" s="799">
        <v>17264.72088954605</v>
      </c>
      <c r="BG74" s="799">
        <v>15428.753615778731</v>
      </c>
      <c r="BH74" s="843"/>
      <c r="BI74" s="844"/>
      <c r="BJ74" s="842"/>
    </row>
    <row r="75" spans="2:62">
      <c r="O75" s="32"/>
      <c r="Q75" s="740"/>
      <c r="R75" s="839"/>
      <c r="S75" s="1881" t="s">
        <v>119</v>
      </c>
      <c r="T75" s="1435"/>
      <c r="V75" s="740"/>
      <c r="W75" s="839"/>
      <c r="X75" s="1881" t="s">
        <v>283</v>
      </c>
      <c r="Y75" s="1435"/>
      <c r="Z75" s="843"/>
      <c r="AA75" s="790">
        <v>1742.559629250452</v>
      </c>
      <c r="AB75" s="790">
        <v>1913.943281126833</v>
      </c>
      <c r="AC75" s="790">
        <v>2095.9763293952997</v>
      </c>
      <c r="AD75" s="790">
        <v>2162.1752669637881</v>
      </c>
      <c r="AE75" s="790">
        <v>2507.7820178024886</v>
      </c>
      <c r="AF75" s="790">
        <v>2617.4205538596016</v>
      </c>
      <c r="AG75" s="790">
        <v>2767.1010702375479</v>
      </c>
      <c r="AH75" s="790">
        <v>2891.5607158011835</v>
      </c>
      <c r="AI75" s="790">
        <v>3103.3116616462908</v>
      </c>
      <c r="AJ75" s="790">
        <v>3403.1955074720836</v>
      </c>
      <c r="AK75" s="790">
        <v>3666.5787597095996</v>
      </c>
      <c r="AL75" s="790">
        <v>3710.057944748939</v>
      </c>
      <c r="AM75" s="790">
        <v>4000.9326079539419</v>
      </c>
      <c r="AN75" s="790">
        <v>4196.0631334567643</v>
      </c>
      <c r="AO75" s="790">
        <v>4281.8512240783384</v>
      </c>
      <c r="AP75" s="790">
        <v>4460.8904149975569</v>
      </c>
      <c r="AQ75" s="790">
        <v>4212.3477981073365</v>
      </c>
      <c r="AR75" s="790">
        <v>4489.2204458384131</v>
      </c>
      <c r="AS75" s="790">
        <v>3655.3388663177034</v>
      </c>
      <c r="AT75" s="790">
        <v>4468.228503454121</v>
      </c>
      <c r="AU75" s="790">
        <v>4671.7288534922045</v>
      </c>
      <c r="AV75" s="790">
        <v>3865.8550478576126</v>
      </c>
      <c r="AW75" s="790">
        <v>5023.7723367129202</v>
      </c>
      <c r="AX75" s="790">
        <v>4411.4901039406614</v>
      </c>
      <c r="AY75" s="790">
        <v>4314.3169609675242</v>
      </c>
      <c r="AZ75" s="790">
        <v>4179.0584890488099</v>
      </c>
      <c r="BA75" s="791">
        <v>4133.874940608609</v>
      </c>
      <c r="BB75" s="790">
        <v>4075.3230673063326</v>
      </c>
      <c r="BC75" s="792">
        <v>3706.7574655204116</v>
      </c>
      <c r="BD75" s="790">
        <v>3068.1915282442014</v>
      </c>
      <c r="BE75" s="791">
        <v>3061.6907800162212</v>
      </c>
      <c r="BF75" s="791">
        <v>2729.2857913488842</v>
      </c>
      <c r="BG75" s="805">
        <v>3070.9837615400411</v>
      </c>
      <c r="BH75" s="843"/>
      <c r="BI75" s="844"/>
      <c r="BJ75" s="842"/>
    </row>
    <row r="76" spans="2:62">
      <c r="O76" s="32"/>
      <c r="Q76" s="740"/>
      <c r="R76" s="845"/>
      <c r="S76" s="1881" t="s">
        <v>120</v>
      </c>
      <c r="T76" s="1435"/>
      <c r="V76" s="740"/>
      <c r="W76" s="845"/>
      <c r="X76" s="1881" t="s">
        <v>268</v>
      </c>
      <c r="Y76" s="1435"/>
      <c r="Z76" s="843"/>
      <c r="AA76" s="790">
        <v>36766.33426312972</v>
      </c>
      <c r="AB76" s="790">
        <v>34851.041041299744</v>
      </c>
      <c r="AC76" s="790">
        <v>32316.262195691834</v>
      </c>
      <c r="AD76" s="790">
        <v>34082.413536609325</v>
      </c>
      <c r="AE76" s="790">
        <v>35321.211574158726</v>
      </c>
      <c r="AF76" s="790">
        <v>35512.606848993411</v>
      </c>
      <c r="AG76" s="790">
        <v>30811.179239634883</v>
      </c>
      <c r="AH76" s="790">
        <v>32610.424251029399</v>
      </c>
      <c r="AI76" s="790">
        <v>33758.218809832841</v>
      </c>
      <c r="AJ76" s="790">
        <v>35024.214249832956</v>
      </c>
      <c r="AK76" s="790">
        <v>34678.621411202897</v>
      </c>
      <c r="AL76" s="790">
        <v>34224.784485079093</v>
      </c>
      <c r="AM76" s="790">
        <v>33749.299624119427</v>
      </c>
      <c r="AN76" s="790">
        <v>35048.464886209214</v>
      </c>
      <c r="AO76" s="790">
        <v>39704.549512501246</v>
      </c>
      <c r="AP76" s="790">
        <v>42497.025463263897</v>
      </c>
      <c r="AQ76" s="790">
        <v>41111.687735343599</v>
      </c>
      <c r="AR76" s="790">
        <v>37044.633030147961</v>
      </c>
      <c r="AS76" s="790">
        <v>33146.040085438071</v>
      </c>
      <c r="AT76" s="790">
        <v>23707.227506980045</v>
      </c>
      <c r="AU76" s="790">
        <v>22387.671416823905</v>
      </c>
      <c r="AV76" s="790">
        <v>17839.607274599413</v>
      </c>
      <c r="AW76" s="790">
        <v>12505.747205224859</v>
      </c>
      <c r="AX76" s="790">
        <v>19780.153760361896</v>
      </c>
      <c r="AY76" s="790">
        <v>16485.053040582716</v>
      </c>
      <c r="AZ76" s="790">
        <v>14285.870586368472</v>
      </c>
      <c r="BA76" s="791">
        <v>10965.653651564657</v>
      </c>
      <c r="BB76" s="790">
        <v>14810.272182753224</v>
      </c>
      <c r="BC76" s="792">
        <v>13481.353743727521</v>
      </c>
      <c r="BD76" s="790">
        <v>15503.543172262131</v>
      </c>
      <c r="BE76" s="791">
        <v>12204.496883650067</v>
      </c>
      <c r="BF76" s="791">
        <v>9467.4776319161974</v>
      </c>
      <c r="BG76" s="805">
        <v>4874.1286490742632</v>
      </c>
      <c r="BH76" s="843"/>
      <c r="BI76" s="844"/>
      <c r="BJ76" s="842"/>
    </row>
    <row r="77" spans="2:62">
      <c r="B77" s="32"/>
      <c r="C77" s="32"/>
      <c r="D77" s="32"/>
      <c r="E77" s="32"/>
      <c r="F77" s="32"/>
      <c r="G77" s="32"/>
      <c r="H77" s="32"/>
      <c r="I77" s="32"/>
      <c r="J77" s="32"/>
      <c r="K77" s="32"/>
      <c r="L77" s="32"/>
      <c r="M77" s="32"/>
      <c r="N77" s="32"/>
      <c r="O77" s="32"/>
      <c r="P77" s="32"/>
      <c r="Q77" s="740"/>
      <c r="R77" s="846" t="s">
        <v>984</v>
      </c>
      <c r="S77" s="847"/>
      <c r="T77" s="1441"/>
      <c r="V77" s="740"/>
      <c r="W77" s="846" t="s">
        <v>974</v>
      </c>
      <c r="X77" s="847"/>
      <c r="Y77" s="1381"/>
      <c r="Z77" s="1462"/>
      <c r="AA77" s="849">
        <f>SUM(AA78,AA92)</f>
        <v>208428.46404010098</v>
      </c>
      <c r="AB77" s="849">
        <f t="shared" ref="AB77:BE77" si="12">SUM(AB78,AB92)</f>
        <v>220426.31789148814</v>
      </c>
      <c r="AC77" s="849">
        <f t="shared" si="12"/>
        <v>227053.27518602545</v>
      </c>
      <c r="AD77" s="849">
        <f t="shared" si="12"/>
        <v>230460.238716855</v>
      </c>
      <c r="AE77" s="849">
        <f t="shared" si="12"/>
        <v>240154.04103971412</v>
      </c>
      <c r="AF77" s="849">
        <f t="shared" si="12"/>
        <v>249219.32303934323</v>
      </c>
      <c r="AG77" s="849">
        <f t="shared" si="12"/>
        <v>255829.24779154602</v>
      </c>
      <c r="AH77" s="849">
        <f t="shared" si="12"/>
        <v>257308.17924071298</v>
      </c>
      <c r="AI77" s="849">
        <f t="shared" si="12"/>
        <v>255051.04911078798</v>
      </c>
      <c r="AJ77" s="849">
        <f t="shared" si="12"/>
        <v>259405.80203285965</v>
      </c>
      <c r="AK77" s="849">
        <f t="shared" si="12"/>
        <v>258755.69324814266</v>
      </c>
      <c r="AL77" s="849">
        <f t="shared" si="12"/>
        <v>262834.00705027458</v>
      </c>
      <c r="AM77" s="849">
        <f t="shared" si="12"/>
        <v>259609.33501764369</v>
      </c>
      <c r="AN77" s="849">
        <f t="shared" si="12"/>
        <v>255967.35719444702</v>
      </c>
      <c r="AO77" s="849">
        <f t="shared" si="12"/>
        <v>249834.84828803115</v>
      </c>
      <c r="AP77" s="849">
        <f t="shared" si="12"/>
        <v>244449.2805860097</v>
      </c>
      <c r="AQ77" s="849">
        <f t="shared" si="12"/>
        <v>241473.22165394289</v>
      </c>
      <c r="AR77" s="849">
        <f t="shared" si="12"/>
        <v>239400.53714521325</v>
      </c>
      <c r="AS77" s="849">
        <f t="shared" si="12"/>
        <v>231655.32116752013</v>
      </c>
      <c r="AT77" s="849">
        <f t="shared" si="12"/>
        <v>228012.90444340726</v>
      </c>
      <c r="AU77" s="849">
        <f t="shared" si="12"/>
        <v>228777.9419147908</v>
      </c>
      <c r="AV77" s="849">
        <f t="shared" si="12"/>
        <v>225176.85816416211</v>
      </c>
      <c r="AW77" s="849">
        <f t="shared" si="12"/>
        <v>226970.95390268354</v>
      </c>
      <c r="AX77" s="849">
        <f t="shared" si="12"/>
        <v>224243.71087372652</v>
      </c>
      <c r="AY77" s="849">
        <f t="shared" si="12"/>
        <v>218889.6216267093</v>
      </c>
      <c r="AZ77" s="849">
        <f t="shared" si="12"/>
        <v>217418.8841312069</v>
      </c>
      <c r="BA77" s="850">
        <f t="shared" si="12"/>
        <v>215384.30371911614</v>
      </c>
      <c r="BB77" s="849">
        <f t="shared" si="12"/>
        <v>213244.00685768193</v>
      </c>
      <c r="BC77" s="851">
        <f t="shared" si="12"/>
        <v>210365.63864482177</v>
      </c>
      <c r="BD77" s="849">
        <f t="shared" si="12"/>
        <v>206145.96520438808</v>
      </c>
      <c r="BE77" s="850">
        <f t="shared" si="12"/>
        <v>183358.16443925069</v>
      </c>
      <c r="BF77" s="850">
        <f t="shared" ref="BF77:BG77" si="13">SUM(BF78,BF92)</f>
        <v>184599.6857714096</v>
      </c>
      <c r="BG77" s="850">
        <f t="shared" si="13"/>
        <v>191803.07451379835</v>
      </c>
      <c r="BH77" s="852"/>
      <c r="BI77" s="853"/>
      <c r="BJ77" s="752"/>
    </row>
    <row r="78" spans="2:62">
      <c r="B78" s="32"/>
      <c r="C78" s="32"/>
      <c r="D78" s="32"/>
      <c r="E78" s="32"/>
      <c r="F78" s="32"/>
      <c r="G78" s="32"/>
      <c r="H78" s="32"/>
      <c r="I78" s="32"/>
      <c r="J78" s="32"/>
      <c r="K78" s="32"/>
      <c r="L78" s="32"/>
      <c r="M78" s="32"/>
      <c r="N78" s="32"/>
      <c r="O78" s="32"/>
      <c r="P78" s="32"/>
      <c r="Q78" s="740"/>
      <c r="R78" s="854"/>
      <c r="S78" s="855" t="s">
        <v>121</v>
      </c>
      <c r="T78" s="1442"/>
      <c r="V78" s="740"/>
      <c r="W78" s="854"/>
      <c r="X78" s="846" t="s">
        <v>226</v>
      </c>
      <c r="Y78" s="1381"/>
      <c r="Z78" s="1462"/>
      <c r="AA78" s="856">
        <v>105912.37305784106</v>
      </c>
      <c r="AB78" s="856">
        <v>113843.60363297477</v>
      </c>
      <c r="AC78" s="856">
        <v>120176.60863933785</v>
      </c>
      <c r="AD78" s="856">
        <v>123485.66416724893</v>
      </c>
      <c r="AE78" s="856">
        <v>129195.42627947801</v>
      </c>
      <c r="AF78" s="856">
        <v>136070.28863355386</v>
      </c>
      <c r="AG78" s="856">
        <v>141796.13158561106</v>
      </c>
      <c r="AH78" s="856">
        <v>146108.73441736915</v>
      </c>
      <c r="AI78" s="856">
        <v>146461.07231864129</v>
      </c>
      <c r="AJ78" s="856">
        <v>151296.73618146233</v>
      </c>
      <c r="AK78" s="856">
        <v>151350.3051677857</v>
      </c>
      <c r="AL78" s="856">
        <v>155786.544376684</v>
      </c>
      <c r="AM78" s="856">
        <v>156162.75087340386</v>
      </c>
      <c r="AN78" s="856">
        <v>154346.5749416264</v>
      </c>
      <c r="AO78" s="856">
        <v>148846.82880935143</v>
      </c>
      <c r="AP78" s="856">
        <v>144354.98274595061</v>
      </c>
      <c r="AQ78" s="856">
        <v>140809.57507891228</v>
      </c>
      <c r="AR78" s="856">
        <v>140474.39477007661</v>
      </c>
      <c r="AS78" s="856">
        <v>135761.67836943248</v>
      </c>
      <c r="AT78" s="856">
        <v>136752.72135301353</v>
      </c>
      <c r="AU78" s="856">
        <v>136325.11830559149</v>
      </c>
      <c r="AV78" s="856">
        <v>135911.09138067727</v>
      </c>
      <c r="AW78" s="856">
        <v>137727.17379031685</v>
      </c>
      <c r="AX78" s="856">
        <v>134753.85767502541</v>
      </c>
      <c r="AY78" s="856">
        <v>129455.09822232566</v>
      </c>
      <c r="AZ78" s="856">
        <v>128659.14967214274</v>
      </c>
      <c r="BA78" s="857">
        <v>128012.31003018434</v>
      </c>
      <c r="BB78" s="856">
        <v>126789.76708784135</v>
      </c>
      <c r="BC78" s="858">
        <v>124730.93372743143</v>
      </c>
      <c r="BD78" s="856">
        <v>121748.02527732492</v>
      </c>
      <c r="BE78" s="857">
        <v>103834.39223982519</v>
      </c>
      <c r="BF78" s="857">
        <v>102730.99138026155</v>
      </c>
      <c r="BG78" s="857">
        <v>110531.8781571932</v>
      </c>
      <c r="BH78" s="859"/>
      <c r="BI78" s="860"/>
      <c r="BJ78" s="752"/>
    </row>
    <row r="79" spans="2:62">
      <c r="B79" s="32"/>
      <c r="C79" s="32"/>
      <c r="D79" s="32"/>
      <c r="E79" s="32"/>
      <c r="F79" s="32"/>
      <c r="G79" s="32"/>
      <c r="H79" s="32"/>
      <c r="I79" s="32"/>
      <c r="J79" s="32"/>
      <c r="K79" s="32"/>
      <c r="L79" s="32"/>
      <c r="M79" s="32"/>
      <c r="N79" s="32"/>
      <c r="O79" s="32"/>
      <c r="P79" s="32"/>
      <c r="Q79" s="740"/>
      <c r="R79" s="861"/>
      <c r="S79" s="861"/>
      <c r="T79" s="1443" t="s">
        <v>445</v>
      </c>
      <c r="V79" s="740"/>
      <c r="W79" s="861"/>
      <c r="X79" s="861"/>
      <c r="Y79" s="1481" t="s">
        <v>227</v>
      </c>
      <c r="Z79" s="840"/>
      <c r="AA79" s="862">
        <f>SUM(AA80,AA85,AA88)</f>
        <v>88359.778126812336</v>
      </c>
      <c r="AB79" s="862">
        <f t="shared" ref="AB79:BE79" si="14">SUM(AB80,AB85,AB88)</f>
        <v>95035.155832889577</v>
      </c>
      <c r="AC79" s="862">
        <f t="shared" si="14"/>
        <v>100949.08465468255</v>
      </c>
      <c r="AD79" s="862">
        <f t="shared" si="14"/>
        <v>104075.88077019436</v>
      </c>
      <c r="AE79" s="862">
        <f t="shared" si="14"/>
        <v>108981.3881084032</v>
      </c>
      <c r="AF79" s="862">
        <f t="shared" si="14"/>
        <v>114888.60930146443</v>
      </c>
      <c r="AG79" s="862">
        <f t="shared" si="14"/>
        <v>120371.92550301366</v>
      </c>
      <c r="AH79" s="862">
        <f t="shared" si="14"/>
        <v>123130.87591296475</v>
      </c>
      <c r="AI79" s="862">
        <f t="shared" si="14"/>
        <v>125308.02933943717</v>
      </c>
      <c r="AJ79" s="862">
        <f t="shared" si="14"/>
        <v>130270.43472756316</v>
      </c>
      <c r="AK79" s="862">
        <f t="shared" si="14"/>
        <v>130438.87835082336</v>
      </c>
      <c r="AL79" s="862">
        <f t="shared" si="14"/>
        <v>135387.82281358543</v>
      </c>
      <c r="AM79" s="862">
        <f t="shared" si="14"/>
        <v>134613.50960600338</v>
      </c>
      <c r="AN79" s="862">
        <f t="shared" si="14"/>
        <v>132418.02947084006</v>
      </c>
      <c r="AO79" s="862">
        <f t="shared" si="14"/>
        <v>128033.3202300675</v>
      </c>
      <c r="AP79" s="862">
        <f t="shared" si="14"/>
        <v>123290.18727250867</v>
      </c>
      <c r="AQ79" s="862">
        <f t="shared" si="14"/>
        <v>120030.51235096497</v>
      </c>
      <c r="AR79" s="862">
        <f t="shared" si="14"/>
        <v>119618.05189668186</v>
      </c>
      <c r="AS79" s="862">
        <f t="shared" si="14"/>
        <v>115869.73723877057</v>
      </c>
      <c r="AT79" s="862">
        <f t="shared" si="14"/>
        <v>117858.75451516897</v>
      </c>
      <c r="AU79" s="862">
        <f t="shared" si="14"/>
        <v>117798.80347951667</v>
      </c>
      <c r="AV79" s="862">
        <f t="shared" si="14"/>
        <v>116462.05135964062</v>
      </c>
      <c r="AW79" s="862">
        <f t="shared" si="14"/>
        <v>116788.13413313215</v>
      </c>
      <c r="AX79" s="862">
        <f t="shared" si="14"/>
        <v>113146.3795020479</v>
      </c>
      <c r="AY79" s="862">
        <f t="shared" si="14"/>
        <v>108270.53848774522</v>
      </c>
      <c r="AZ79" s="862">
        <f t="shared" si="14"/>
        <v>107816.72766086303</v>
      </c>
      <c r="BA79" s="862">
        <f t="shared" si="14"/>
        <v>107252.08470923196</v>
      </c>
      <c r="BB79" s="862">
        <f t="shared" si="14"/>
        <v>106087.59679184624</v>
      </c>
      <c r="BC79" s="862">
        <f t="shared" si="14"/>
        <v>104438.11168825428</v>
      </c>
      <c r="BD79" s="862">
        <f t="shared" si="14"/>
        <v>101743.82699065724</v>
      </c>
      <c r="BE79" s="863">
        <f t="shared" si="14"/>
        <v>89347.530803817193</v>
      </c>
      <c r="BF79" s="863">
        <f t="shared" ref="BF79:BG79" si="15">SUM(BF80,BF85,BF88)</f>
        <v>86787.764332700288</v>
      </c>
      <c r="BG79" s="863">
        <f t="shared" si="15"/>
        <v>91592.238541589963</v>
      </c>
      <c r="BH79" s="793"/>
      <c r="BI79" s="794"/>
      <c r="BJ79" s="764"/>
    </row>
    <row r="80" spans="2:62">
      <c r="O80" s="32"/>
      <c r="Q80" s="740"/>
      <c r="R80" s="864"/>
      <c r="S80" s="861"/>
      <c r="T80" s="844" t="s">
        <v>122</v>
      </c>
      <c r="V80" s="740"/>
      <c r="W80" s="864"/>
      <c r="X80" s="861"/>
      <c r="Y80" s="844" t="s">
        <v>769</v>
      </c>
      <c r="Z80" s="843"/>
      <c r="AA80" s="765">
        <v>81877.7553639291</v>
      </c>
      <c r="AB80" s="765">
        <v>88788.428086578948</v>
      </c>
      <c r="AC80" s="765">
        <v>94826.555626141126</v>
      </c>
      <c r="AD80" s="765">
        <v>98088.389572068118</v>
      </c>
      <c r="AE80" s="765">
        <v>102878.48000850643</v>
      </c>
      <c r="AF80" s="765">
        <v>108970.25358116682</v>
      </c>
      <c r="AG80" s="765">
        <v>114587.6737260353</v>
      </c>
      <c r="AH80" s="765">
        <v>117513.39883389359</v>
      </c>
      <c r="AI80" s="765">
        <v>119767.30537369449</v>
      </c>
      <c r="AJ80" s="765">
        <v>124726.82671151291</v>
      </c>
      <c r="AK80" s="765">
        <v>125122.32560628933</v>
      </c>
      <c r="AL80" s="765">
        <v>129962.55917088289</v>
      </c>
      <c r="AM80" s="765">
        <v>129405.58101170097</v>
      </c>
      <c r="AN80" s="765">
        <v>127104.43786021377</v>
      </c>
      <c r="AO80" s="765">
        <v>122513.18978561544</v>
      </c>
      <c r="AP80" s="765">
        <v>117709.88742594323</v>
      </c>
      <c r="AQ80" s="765">
        <v>114395.30211092455</v>
      </c>
      <c r="AR80" s="765">
        <v>114002.92392432896</v>
      </c>
      <c r="AS80" s="765">
        <v>110435.82139770147</v>
      </c>
      <c r="AT80" s="765">
        <v>112579.06992426071</v>
      </c>
      <c r="AU80" s="765">
        <v>112362.50263999848</v>
      </c>
      <c r="AV80" s="765">
        <v>111178.20582544133</v>
      </c>
      <c r="AW80" s="765">
        <v>111428.48893611855</v>
      </c>
      <c r="AX80" s="765">
        <v>107805.48600675403</v>
      </c>
      <c r="AY80" s="765">
        <v>102967.96490561568</v>
      </c>
      <c r="AZ80" s="765">
        <v>102562.79355062937</v>
      </c>
      <c r="BA80" s="765">
        <v>102095.2840819182</v>
      </c>
      <c r="BB80" s="765">
        <v>101125.4001956461</v>
      </c>
      <c r="BC80" s="765">
        <v>99551.644274033795</v>
      </c>
      <c r="BD80" s="765">
        <v>97036.193075342308</v>
      </c>
      <c r="BE80" s="799">
        <v>85659.67891926282</v>
      </c>
      <c r="BF80" s="799">
        <v>83156.650366537098</v>
      </c>
      <c r="BG80" s="799">
        <v>87483.656162956104</v>
      </c>
      <c r="BH80" s="843"/>
      <c r="BI80" s="844"/>
      <c r="BJ80" s="842"/>
    </row>
    <row r="81" spans="2:62">
      <c r="O81" s="32"/>
      <c r="Q81" s="740"/>
      <c r="R81" s="864"/>
      <c r="S81" s="861"/>
      <c r="T81" s="844" t="s">
        <v>123</v>
      </c>
      <c r="V81" s="740"/>
      <c r="W81" s="864"/>
      <c r="X81" s="861"/>
      <c r="Y81" s="844" t="s">
        <v>770</v>
      </c>
      <c r="Z81" s="843"/>
      <c r="AA81" s="765">
        <v>76702.92261025685</v>
      </c>
      <c r="AB81" s="765">
        <v>83474.117063363752</v>
      </c>
      <c r="AC81" s="765">
        <v>89578.114588620301</v>
      </c>
      <c r="AD81" s="765">
        <v>92904.754216401721</v>
      </c>
      <c r="AE81" s="765">
        <v>97700.582020060901</v>
      </c>
      <c r="AF81" s="765">
        <v>103761.51494176099</v>
      </c>
      <c r="AG81" s="765">
        <v>109422.47380829297</v>
      </c>
      <c r="AH81" s="765">
        <v>112399.8897945213</v>
      </c>
      <c r="AI81" s="765">
        <v>114716.97089912288</v>
      </c>
      <c r="AJ81" s="765">
        <v>119730.5222706709</v>
      </c>
      <c r="AK81" s="765">
        <v>120092.709479401</v>
      </c>
      <c r="AL81" s="765">
        <v>125006.55282189432</v>
      </c>
      <c r="AM81" s="765">
        <v>124384.45510906882</v>
      </c>
      <c r="AN81" s="765">
        <v>122167.00276856015</v>
      </c>
      <c r="AO81" s="765">
        <v>117869.3721647135</v>
      </c>
      <c r="AP81" s="765">
        <v>113145.77209095277</v>
      </c>
      <c r="AQ81" s="765">
        <v>109873.78211877172</v>
      </c>
      <c r="AR81" s="765">
        <v>109605.86441106205</v>
      </c>
      <c r="AS81" s="765">
        <v>106232.16737967158</v>
      </c>
      <c r="AT81" s="765">
        <v>108466.4461016883</v>
      </c>
      <c r="AU81" s="765">
        <v>108480.6443311762</v>
      </c>
      <c r="AV81" s="765">
        <v>107540.3611568007</v>
      </c>
      <c r="AW81" s="765">
        <v>107928.35307778505</v>
      </c>
      <c r="AX81" s="765">
        <v>104457.20173051863</v>
      </c>
      <c r="AY81" s="765">
        <v>99752.335181043498</v>
      </c>
      <c r="AZ81" s="765">
        <v>99496.682866169154</v>
      </c>
      <c r="BA81" s="765">
        <v>99268.334225945146</v>
      </c>
      <c r="BB81" s="765">
        <v>98435.668466722418</v>
      </c>
      <c r="BC81" s="765">
        <v>97068.308188011593</v>
      </c>
      <c r="BD81" s="765">
        <v>94809.638830940676</v>
      </c>
      <c r="BE81" s="799">
        <v>84395.48173986256</v>
      </c>
      <c r="BF81" s="799">
        <v>81906.205703745189</v>
      </c>
      <c r="BG81" s="799">
        <v>86087.284419972071</v>
      </c>
      <c r="BH81" s="843"/>
      <c r="BI81" s="844"/>
      <c r="BJ81" s="842"/>
    </row>
    <row r="82" spans="2:62">
      <c r="O82" s="32"/>
      <c r="Q82" s="740"/>
      <c r="R82" s="864"/>
      <c r="S82" s="861"/>
      <c r="T82" s="844" t="s">
        <v>124</v>
      </c>
      <c r="V82" s="740"/>
      <c r="W82" s="864"/>
      <c r="X82" s="861"/>
      <c r="Y82" s="844" t="s">
        <v>771</v>
      </c>
      <c r="Z82" s="843"/>
      <c r="AA82" s="765">
        <v>49503.851639002445</v>
      </c>
      <c r="AB82" s="765">
        <v>49355.598012815462</v>
      </c>
      <c r="AC82" s="765">
        <v>57013.088604653298</v>
      </c>
      <c r="AD82" s="765">
        <v>61149.327952769796</v>
      </c>
      <c r="AE82" s="765">
        <v>67511.757603489765</v>
      </c>
      <c r="AF82" s="765">
        <v>67806.89252982875</v>
      </c>
      <c r="AG82" s="765">
        <v>73338.363396588436</v>
      </c>
      <c r="AH82" s="765">
        <v>67125.696910063067</v>
      </c>
      <c r="AI82" s="765">
        <v>71719.740069885156</v>
      </c>
      <c r="AJ82" s="765">
        <v>75588.113566412023</v>
      </c>
      <c r="AK82" s="765">
        <v>77717.942894232823</v>
      </c>
      <c r="AL82" s="765">
        <v>76954.883454407609</v>
      </c>
      <c r="AM82" s="765">
        <v>78216.392457698268</v>
      </c>
      <c r="AN82" s="765">
        <v>79696.644775933382</v>
      </c>
      <c r="AO82" s="765">
        <v>78220.725193266597</v>
      </c>
      <c r="AP82" s="765">
        <v>76267.034583278553</v>
      </c>
      <c r="AQ82" s="765">
        <v>74365.58091400539</v>
      </c>
      <c r="AR82" s="765">
        <v>73076.200146655043</v>
      </c>
      <c r="AS82" s="765">
        <v>73385.04784567254</v>
      </c>
      <c r="AT82" s="765">
        <v>69351.474263486976</v>
      </c>
      <c r="AU82" s="765">
        <v>68996.101382280234</v>
      </c>
      <c r="AV82" s="765">
        <v>66934.56705165928</v>
      </c>
      <c r="AW82" s="765">
        <v>68452.536900987558</v>
      </c>
      <c r="AX82" s="765">
        <v>65921.064289856906</v>
      </c>
      <c r="AY82" s="765">
        <v>61862.682770653533</v>
      </c>
      <c r="AZ82" s="765">
        <v>62092.515550385353</v>
      </c>
      <c r="BA82" s="765">
        <v>59483.029742115206</v>
      </c>
      <c r="BB82" s="765">
        <v>60701.274890641151</v>
      </c>
      <c r="BC82" s="765">
        <v>62214.797767941003</v>
      </c>
      <c r="BD82" s="765">
        <v>62001.874682055823</v>
      </c>
      <c r="BE82" s="799">
        <v>53067.776963133874</v>
      </c>
      <c r="BF82" s="799">
        <v>54444.402214649497</v>
      </c>
      <c r="BG82" s="799">
        <v>58344.178453186883</v>
      </c>
      <c r="BH82" s="843"/>
      <c r="BI82" s="844"/>
      <c r="BJ82" s="842"/>
    </row>
    <row r="83" spans="2:62">
      <c r="O83" s="32"/>
      <c r="Q83" s="740"/>
      <c r="R83" s="864"/>
      <c r="S83" s="861"/>
      <c r="T83" s="844" t="s">
        <v>772</v>
      </c>
      <c r="V83" s="740"/>
      <c r="W83" s="864"/>
      <c r="X83" s="861"/>
      <c r="Y83" s="844" t="s">
        <v>773</v>
      </c>
      <c r="Z83" s="843"/>
      <c r="AA83" s="765">
        <v>27199.070971254401</v>
      </c>
      <c r="AB83" s="765">
        <v>34118.519050548297</v>
      </c>
      <c r="AC83" s="765">
        <v>32565.025983967014</v>
      </c>
      <c r="AD83" s="765">
        <v>31755.426263631929</v>
      </c>
      <c r="AE83" s="765">
        <v>30188.824416571162</v>
      </c>
      <c r="AF83" s="765">
        <v>35954.622411932229</v>
      </c>
      <c r="AG83" s="765">
        <v>36084.110411704547</v>
      </c>
      <c r="AH83" s="765">
        <v>45274.192884458236</v>
      </c>
      <c r="AI83" s="765">
        <v>42997.230829237727</v>
      </c>
      <c r="AJ83" s="765">
        <v>44142.408704258909</v>
      </c>
      <c r="AK83" s="765">
        <v>42374.766585168174</v>
      </c>
      <c r="AL83" s="765">
        <v>48051.66936748672</v>
      </c>
      <c r="AM83" s="765">
        <v>46168.062651370557</v>
      </c>
      <c r="AN83" s="765">
        <v>42470.357992626748</v>
      </c>
      <c r="AO83" s="765">
        <v>39648.646971446891</v>
      </c>
      <c r="AP83" s="765">
        <v>36878.737507674246</v>
      </c>
      <c r="AQ83" s="765">
        <v>35508.201204766337</v>
      </c>
      <c r="AR83" s="765">
        <v>36529.664264407002</v>
      </c>
      <c r="AS83" s="765">
        <v>32847.119533999037</v>
      </c>
      <c r="AT83" s="765">
        <v>39114.971838201302</v>
      </c>
      <c r="AU83" s="765">
        <v>39484.542948895971</v>
      </c>
      <c r="AV83" s="765">
        <v>40605.794105141409</v>
      </c>
      <c r="AW83" s="765">
        <v>39475.816176797496</v>
      </c>
      <c r="AX83" s="765">
        <v>38536.137440661732</v>
      </c>
      <c r="AY83" s="765">
        <v>37889.652410389957</v>
      </c>
      <c r="AZ83" s="765">
        <v>37404.16731578383</v>
      </c>
      <c r="BA83" s="765">
        <v>39785.304483829917</v>
      </c>
      <c r="BB83" s="765">
        <v>37734.393576081289</v>
      </c>
      <c r="BC83" s="765">
        <v>34853.510420070605</v>
      </c>
      <c r="BD83" s="765">
        <v>32807.764148884846</v>
      </c>
      <c r="BE83" s="799">
        <v>31327.704776728682</v>
      </c>
      <c r="BF83" s="799">
        <v>27461.803489095681</v>
      </c>
      <c r="BG83" s="799">
        <v>27743.105966785202</v>
      </c>
      <c r="BH83" s="843"/>
      <c r="BI83" s="844"/>
      <c r="BJ83" s="842"/>
    </row>
    <row r="84" spans="2:62">
      <c r="O84" s="32"/>
      <c r="Q84" s="740"/>
      <c r="R84" s="864"/>
      <c r="S84" s="861"/>
      <c r="T84" s="844" t="s">
        <v>774</v>
      </c>
      <c r="V84" s="740"/>
      <c r="W84" s="864"/>
      <c r="X84" s="861"/>
      <c r="Y84" s="844" t="s">
        <v>775</v>
      </c>
      <c r="Z84" s="843"/>
      <c r="AA84" s="765">
        <v>5174.8327536722718</v>
      </c>
      <c r="AB84" s="765">
        <v>5314.3110232151957</v>
      </c>
      <c r="AC84" s="765">
        <v>5248.441037520809</v>
      </c>
      <c r="AD84" s="765">
        <v>5183.6353556663889</v>
      </c>
      <c r="AE84" s="765">
        <v>5177.8979884455284</v>
      </c>
      <c r="AF84" s="765">
        <v>5208.7386394058312</v>
      </c>
      <c r="AG84" s="765">
        <v>5165.1999177423395</v>
      </c>
      <c r="AH84" s="765">
        <v>5113.5090393722921</v>
      </c>
      <c r="AI84" s="765">
        <v>5050.334474571614</v>
      </c>
      <c r="AJ84" s="765">
        <v>4996.304440841971</v>
      </c>
      <c r="AK84" s="765">
        <v>5029.6161268883316</v>
      </c>
      <c r="AL84" s="765">
        <v>4956.0063489885652</v>
      </c>
      <c r="AM84" s="765">
        <v>5021.1259026321823</v>
      </c>
      <c r="AN84" s="765">
        <v>4937.4350916536159</v>
      </c>
      <c r="AO84" s="765">
        <v>4643.8176209019575</v>
      </c>
      <c r="AP84" s="765">
        <v>4564.1153349904562</v>
      </c>
      <c r="AQ84" s="765">
        <v>4521.5199921528256</v>
      </c>
      <c r="AR84" s="765">
        <v>4397.0595132669096</v>
      </c>
      <c r="AS84" s="765">
        <v>4203.6540180298807</v>
      </c>
      <c r="AT84" s="765">
        <v>4112.6238225724219</v>
      </c>
      <c r="AU84" s="765">
        <v>3881.858308822279</v>
      </c>
      <c r="AV84" s="765">
        <v>3637.8446686406155</v>
      </c>
      <c r="AW84" s="765">
        <v>3500.1358583335009</v>
      </c>
      <c r="AX84" s="765">
        <v>3348.2842762354076</v>
      </c>
      <c r="AY84" s="765">
        <v>3215.6297245721694</v>
      </c>
      <c r="AZ84" s="765">
        <v>3066.1106844602095</v>
      </c>
      <c r="BA84" s="765">
        <v>2826.9498559730632</v>
      </c>
      <c r="BB84" s="765">
        <v>2689.7317289236739</v>
      </c>
      <c r="BC84" s="765">
        <v>2483.3360860221942</v>
      </c>
      <c r="BD84" s="765">
        <v>2226.5542444016214</v>
      </c>
      <c r="BE84" s="799">
        <v>1264.1971794002457</v>
      </c>
      <c r="BF84" s="799">
        <v>1250.4446627919076</v>
      </c>
      <c r="BG84" s="799">
        <v>1396.3717429840358</v>
      </c>
      <c r="BH84" s="843"/>
      <c r="BI84" s="844"/>
      <c r="BJ84" s="842"/>
    </row>
    <row r="85" spans="2:62">
      <c r="O85" s="32"/>
      <c r="Q85" s="740"/>
      <c r="R85" s="864"/>
      <c r="S85" s="861"/>
      <c r="T85" s="844" t="s">
        <v>125</v>
      </c>
      <c r="V85" s="740"/>
      <c r="W85" s="864"/>
      <c r="X85" s="861"/>
      <c r="Y85" s="844" t="s">
        <v>776</v>
      </c>
      <c r="Z85" s="843"/>
      <c r="AA85" s="765">
        <v>5107.9903522823624</v>
      </c>
      <c r="AB85" s="765">
        <v>4941.2013289037732</v>
      </c>
      <c r="AC85" s="765">
        <v>4852.7092343834684</v>
      </c>
      <c r="AD85" s="765">
        <v>4900.5197233830413</v>
      </c>
      <c r="AE85" s="765">
        <v>5042.1708916194439</v>
      </c>
      <c r="AF85" s="765">
        <v>4976.0651131961722</v>
      </c>
      <c r="AG85" s="765">
        <v>4868.2019510000946</v>
      </c>
      <c r="AH85" s="765">
        <v>4769.6217152839772</v>
      </c>
      <c r="AI85" s="765">
        <v>4712.8169018369581</v>
      </c>
      <c r="AJ85" s="765">
        <v>4727.6287375808733</v>
      </c>
      <c r="AK85" s="765">
        <v>4520.8233394606887</v>
      </c>
      <c r="AL85" s="765">
        <v>4610.7365066027469</v>
      </c>
      <c r="AM85" s="765">
        <v>4394.5258691406461</v>
      </c>
      <c r="AN85" s="765">
        <v>4464.0185123532328</v>
      </c>
      <c r="AO85" s="765">
        <v>4662.3010388547882</v>
      </c>
      <c r="AP85" s="765">
        <v>4695.1142666178021</v>
      </c>
      <c r="AQ85" s="765">
        <v>4732.2513365323211</v>
      </c>
      <c r="AR85" s="765">
        <v>4711.4191533287858</v>
      </c>
      <c r="AS85" s="765">
        <v>4531.9619371727586</v>
      </c>
      <c r="AT85" s="765">
        <v>4384.7260879872747</v>
      </c>
      <c r="AU85" s="765">
        <v>4567.7932163548157</v>
      </c>
      <c r="AV85" s="765">
        <v>4444.6406219356522</v>
      </c>
      <c r="AW85" s="765">
        <v>4513.140728432757</v>
      </c>
      <c r="AX85" s="765">
        <v>4503.7186746498692</v>
      </c>
      <c r="AY85" s="765">
        <v>4454.6448043494838</v>
      </c>
      <c r="AZ85" s="765">
        <v>4385.8857617907206</v>
      </c>
      <c r="BA85" s="765">
        <v>4292.0790810410936</v>
      </c>
      <c r="BB85" s="765">
        <v>4170.8111895052525</v>
      </c>
      <c r="BC85" s="765">
        <v>4099.5815587969637</v>
      </c>
      <c r="BD85" s="765">
        <v>3990.6560287368497</v>
      </c>
      <c r="BE85" s="799">
        <v>2939.1589230184363</v>
      </c>
      <c r="BF85" s="799">
        <v>2892.2711265040894</v>
      </c>
      <c r="BG85" s="799">
        <v>3331.7205623857953</v>
      </c>
      <c r="BH85" s="843"/>
      <c r="BI85" s="844"/>
      <c r="BJ85" s="842"/>
    </row>
    <row r="86" spans="2:62">
      <c r="O86" s="32"/>
      <c r="Q86" s="740"/>
      <c r="R86" s="864"/>
      <c r="S86" s="861"/>
      <c r="T86" s="844" t="s">
        <v>126</v>
      </c>
      <c r="V86" s="740"/>
      <c r="W86" s="864"/>
      <c r="X86" s="861"/>
      <c r="Y86" s="844" t="s">
        <v>770</v>
      </c>
      <c r="Z86" s="843"/>
      <c r="AA86" s="765">
        <v>1100.5225416402277</v>
      </c>
      <c r="AB86" s="765">
        <v>1107.6686300954532</v>
      </c>
      <c r="AC86" s="765">
        <v>1061.6737637558379</v>
      </c>
      <c r="AD86" s="765">
        <v>1030.9738327935577</v>
      </c>
      <c r="AE86" s="765">
        <v>1020.9764586570018</v>
      </c>
      <c r="AF86" s="765">
        <v>975.89130909425239</v>
      </c>
      <c r="AG86" s="765">
        <v>937.88553850005439</v>
      </c>
      <c r="AH86" s="765">
        <v>903.36433936416108</v>
      </c>
      <c r="AI86" s="765">
        <v>853.48581847492062</v>
      </c>
      <c r="AJ86" s="765">
        <v>877.1216272037226</v>
      </c>
      <c r="AK86" s="765">
        <v>852.53184455932296</v>
      </c>
      <c r="AL86" s="765">
        <v>889.03907793799158</v>
      </c>
      <c r="AM86" s="765">
        <v>798.80500996485569</v>
      </c>
      <c r="AN86" s="765">
        <v>771.22487353465112</v>
      </c>
      <c r="AO86" s="765">
        <v>797.49588912535023</v>
      </c>
      <c r="AP86" s="765">
        <v>804.34664303463694</v>
      </c>
      <c r="AQ86" s="765">
        <v>823.58196969074163</v>
      </c>
      <c r="AR86" s="765">
        <v>851.95919350377301</v>
      </c>
      <c r="AS86" s="765">
        <v>777.47574816187011</v>
      </c>
      <c r="AT86" s="765">
        <v>784.14248063227842</v>
      </c>
      <c r="AU86" s="765">
        <v>791.45973118551183</v>
      </c>
      <c r="AV86" s="765">
        <v>752.13254123809656</v>
      </c>
      <c r="AW86" s="765">
        <v>735.15912439652618</v>
      </c>
      <c r="AX86" s="765">
        <v>727.19193215876237</v>
      </c>
      <c r="AY86" s="765">
        <v>705.36341921891585</v>
      </c>
      <c r="AZ86" s="765">
        <v>708.49702774733998</v>
      </c>
      <c r="BA86" s="765">
        <v>687.2651824173513</v>
      </c>
      <c r="BB86" s="765">
        <v>684.57534258469389</v>
      </c>
      <c r="BC86" s="765">
        <v>683.95641778131494</v>
      </c>
      <c r="BD86" s="765">
        <v>654.62189487680132</v>
      </c>
      <c r="BE86" s="799">
        <v>470.60250879022544</v>
      </c>
      <c r="BF86" s="799">
        <v>497.53967694921272</v>
      </c>
      <c r="BG86" s="799">
        <v>553.27977396390918</v>
      </c>
      <c r="BH86" s="843"/>
      <c r="BI86" s="844"/>
      <c r="BJ86" s="842"/>
    </row>
    <row r="87" spans="2:62">
      <c r="O87" s="32"/>
      <c r="Q87" s="740"/>
      <c r="R87" s="864"/>
      <c r="S87" s="861"/>
      <c r="T87" s="844" t="s">
        <v>127</v>
      </c>
      <c r="V87" s="740"/>
      <c r="W87" s="864"/>
      <c r="X87" s="861"/>
      <c r="Y87" s="844" t="s">
        <v>777</v>
      </c>
      <c r="Z87" s="843"/>
      <c r="AA87" s="765">
        <v>4007.4678106421347</v>
      </c>
      <c r="AB87" s="765">
        <v>3833.5326988083202</v>
      </c>
      <c r="AC87" s="765">
        <v>3791.0354706276298</v>
      </c>
      <c r="AD87" s="765">
        <v>3869.5458905894834</v>
      </c>
      <c r="AE87" s="765">
        <v>4021.1944329624425</v>
      </c>
      <c r="AF87" s="765">
        <v>4000.1738041019203</v>
      </c>
      <c r="AG87" s="765">
        <v>3930.3164125000408</v>
      </c>
      <c r="AH87" s="765">
        <v>3866.2573759198162</v>
      </c>
      <c r="AI87" s="765">
        <v>3859.3310833620376</v>
      </c>
      <c r="AJ87" s="765">
        <v>3850.5071103771506</v>
      </c>
      <c r="AK87" s="765">
        <v>3668.2914949013666</v>
      </c>
      <c r="AL87" s="765">
        <v>3721.697428664756</v>
      </c>
      <c r="AM87" s="765">
        <v>3595.7208591757903</v>
      </c>
      <c r="AN87" s="765">
        <v>3692.7936388185817</v>
      </c>
      <c r="AO87" s="765">
        <v>3864.8051497294387</v>
      </c>
      <c r="AP87" s="765">
        <v>3890.7676235831645</v>
      </c>
      <c r="AQ87" s="765">
        <v>3908.6693668415792</v>
      </c>
      <c r="AR87" s="765">
        <v>3859.4599598250138</v>
      </c>
      <c r="AS87" s="765">
        <v>3754.4861890108878</v>
      </c>
      <c r="AT87" s="765">
        <v>3600.5836073549963</v>
      </c>
      <c r="AU87" s="765">
        <v>3776.3334851693039</v>
      </c>
      <c r="AV87" s="765">
        <v>3692.5080806975561</v>
      </c>
      <c r="AW87" s="765">
        <v>3777.9816040362311</v>
      </c>
      <c r="AX87" s="765">
        <v>3776.5267424911076</v>
      </c>
      <c r="AY87" s="765">
        <v>3749.2813851305682</v>
      </c>
      <c r="AZ87" s="765">
        <v>3677.3887340433803</v>
      </c>
      <c r="BA87" s="765">
        <v>3604.8138986237418</v>
      </c>
      <c r="BB87" s="765">
        <v>3486.2358469205587</v>
      </c>
      <c r="BC87" s="765">
        <v>3415.6251410156488</v>
      </c>
      <c r="BD87" s="765">
        <v>3336.0341338600488</v>
      </c>
      <c r="BE87" s="799">
        <v>2468.5564142282105</v>
      </c>
      <c r="BF87" s="799">
        <v>2394.7314495548771</v>
      </c>
      <c r="BG87" s="799">
        <v>2778.4407884218863</v>
      </c>
      <c r="BH87" s="843"/>
      <c r="BI87" s="844"/>
      <c r="BJ87" s="842"/>
    </row>
    <row r="88" spans="2:62">
      <c r="O88" s="32"/>
      <c r="Q88" s="740"/>
      <c r="R88" s="864"/>
      <c r="S88" s="861"/>
      <c r="T88" s="844" t="s">
        <v>128</v>
      </c>
      <c r="V88" s="740"/>
      <c r="W88" s="864"/>
      <c r="X88" s="861"/>
      <c r="Y88" s="844" t="s">
        <v>778</v>
      </c>
      <c r="Z88" s="843"/>
      <c r="AA88" s="765">
        <v>1374.0324106008775</v>
      </c>
      <c r="AB88" s="765">
        <v>1305.5264174068625</v>
      </c>
      <c r="AC88" s="765">
        <v>1269.8197941579572</v>
      </c>
      <c r="AD88" s="765">
        <v>1086.9714747431954</v>
      </c>
      <c r="AE88" s="765">
        <v>1060.737208277322</v>
      </c>
      <c r="AF88" s="765">
        <v>942.29060710142619</v>
      </c>
      <c r="AG88" s="765">
        <v>916.04982597825722</v>
      </c>
      <c r="AH88" s="765">
        <v>847.85536378718393</v>
      </c>
      <c r="AI88" s="765">
        <v>827.90706390573871</v>
      </c>
      <c r="AJ88" s="765">
        <v>815.97927846937102</v>
      </c>
      <c r="AK88" s="765">
        <v>795.72940507332635</v>
      </c>
      <c r="AL88" s="765">
        <v>814.52713609977911</v>
      </c>
      <c r="AM88" s="765">
        <v>813.40272516177458</v>
      </c>
      <c r="AN88" s="765">
        <v>849.57309827305085</v>
      </c>
      <c r="AO88" s="765">
        <v>857.82940559727911</v>
      </c>
      <c r="AP88" s="765">
        <v>885.18557994763421</v>
      </c>
      <c r="AQ88" s="765">
        <v>902.95890350809543</v>
      </c>
      <c r="AR88" s="765">
        <v>903.70881902411588</v>
      </c>
      <c r="AS88" s="765">
        <v>901.95390389633758</v>
      </c>
      <c r="AT88" s="765">
        <v>894.95850292099169</v>
      </c>
      <c r="AU88" s="765">
        <v>868.50762316338944</v>
      </c>
      <c r="AV88" s="765">
        <v>839.20491226364391</v>
      </c>
      <c r="AW88" s="765">
        <v>846.50446858084285</v>
      </c>
      <c r="AX88" s="765">
        <v>837.17482064401099</v>
      </c>
      <c r="AY88" s="765">
        <v>847.92877778005436</v>
      </c>
      <c r="AZ88" s="765">
        <v>868.04834844293669</v>
      </c>
      <c r="BA88" s="765">
        <v>864.72154627266445</v>
      </c>
      <c r="BB88" s="765">
        <v>791.38540669488532</v>
      </c>
      <c r="BC88" s="765">
        <v>786.8858554235145</v>
      </c>
      <c r="BD88" s="765">
        <v>716.977886578077</v>
      </c>
      <c r="BE88" s="799">
        <v>748.69296153594553</v>
      </c>
      <c r="BF88" s="799">
        <v>738.84283965910299</v>
      </c>
      <c r="BG88" s="799">
        <v>776.86181624807352</v>
      </c>
      <c r="BH88" s="843"/>
      <c r="BI88" s="844"/>
      <c r="BJ88" s="842"/>
    </row>
    <row r="89" spans="2:62">
      <c r="Q89" s="740"/>
      <c r="R89" s="864"/>
      <c r="S89" s="861"/>
      <c r="T89" s="1444" t="s">
        <v>129</v>
      </c>
      <c r="V89" s="740"/>
      <c r="W89" s="864"/>
      <c r="X89" s="861"/>
      <c r="Y89" s="1444" t="s">
        <v>269</v>
      </c>
      <c r="Z89" s="809"/>
      <c r="AA89" s="865">
        <v>7012.655853896551</v>
      </c>
      <c r="AB89" s="865">
        <v>7236.7840714884433</v>
      </c>
      <c r="AC89" s="865">
        <v>7272.2467882929768</v>
      </c>
      <c r="AD89" s="865">
        <v>6908.6297059677936</v>
      </c>
      <c r="AE89" s="865">
        <v>7372.8793452788996</v>
      </c>
      <c r="AF89" s="865">
        <v>7101.9717852010299</v>
      </c>
      <c r="AG89" s="865">
        <v>7007.0171196719966</v>
      </c>
      <c r="AH89" s="865">
        <v>6791.8505378973932</v>
      </c>
      <c r="AI89" s="865">
        <v>6468.1220068572411</v>
      </c>
      <c r="AJ89" s="865">
        <v>6670.7814619385226</v>
      </c>
      <c r="AK89" s="865">
        <v>6449.7753290943592</v>
      </c>
      <c r="AL89" s="865">
        <v>6349.9270978705426</v>
      </c>
      <c r="AM89" s="865">
        <v>6733.5428924010421</v>
      </c>
      <c r="AN89" s="865">
        <v>7043.6796171130645</v>
      </c>
      <c r="AO89" s="865">
        <v>6887.3702843643796</v>
      </c>
      <c r="AP89" s="865">
        <v>7016.495829174095</v>
      </c>
      <c r="AQ89" s="865">
        <v>6745.3839924488166</v>
      </c>
      <c r="AR89" s="865">
        <v>7430.718012759382</v>
      </c>
      <c r="AS89" s="865">
        <v>7313.590776606201</v>
      </c>
      <c r="AT89" s="865">
        <v>6980.4786445610152</v>
      </c>
      <c r="AU89" s="865">
        <v>7289.187842406599</v>
      </c>
      <c r="AV89" s="865">
        <v>8405.4381907135012</v>
      </c>
      <c r="AW89" s="865">
        <v>9259.529628204069</v>
      </c>
      <c r="AX89" s="865">
        <v>9396.192521826486</v>
      </c>
      <c r="AY89" s="865">
        <v>9004.447134496264</v>
      </c>
      <c r="AZ89" s="865">
        <v>8822.0119030391543</v>
      </c>
      <c r="BA89" s="865">
        <v>8582.4840598584669</v>
      </c>
      <c r="BB89" s="865">
        <v>8285.2349481328365</v>
      </c>
      <c r="BC89" s="865">
        <v>7699.5364584062572</v>
      </c>
      <c r="BD89" s="865">
        <v>7467.9545045407858</v>
      </c>
      <c r="BE89" s="866">
        <v>7110.653103959442</v>
      </c>
      <c r="BF89" s="866">
        <v>7001.7347034386949</v>
      </c>
      <c r="BG89" s="866">
        <v>7031.7886917735668</v>
      </c>
      <c r="BH89" s="867"/>
      <c r="BI89" s="868"/>
      <c r="BJ89" s="842"/>
    </row>
    <row r="90" spans="2:62">
      <c r="O90" s="32"/>
      <c r="Q90" s="740"/>
      <c r="R90" s="864"/>
      <c r="S90" s="861"/>
      <c r="T90" s="1444" t="s">
        <v>619</v>
      </c>
      <c r="V90" s="740"/>
      <c r="W90" s="864"/>
      <c r="X90" s="861"/>
      <c r="Y90" s="1444" t="s">
        <v>356</v>
      </c>
      <c r="Z90" s="1463"/>
      <c r="AA90" s="865">
        <v>4603.1382840692931</v>
      </c>
      <c r="AB90" s="865">
        <v>5078.3824840634024</v>
      </c>
      <c r="AC90" s="865">
        <v>4982.2686935111769</v>
      </c>
      <c r="AD90" s="865">
        <v>5204.8893893335326</v>
      </c>
      <c r="AE90" s="865">
        <v>5146.2715533851733</v>
      </c>
      <c r="AF90" s="865">
        <v>5439.3626872304412</v>
      </c>
      <c r="AG90" s="865">
        <v>5911.9846537745962</v>
      </c>
      <c r="AH90" s="865">
        <v>7070.3642013237195</v>
      </c>
      <c r="AI90" s="865">
        <v>5553.3197107894512</v>
      </c>
      <c r="AJ90" s="865">
        <v>5389.177021057918</v>
      </c>
      <c r="AK90" s="865">
        <v>5412.3169469871864</v>
      </c>
      <c r="AL90" s="865">
        <v>4824.8907915432392</v>
      </c>
      <c r="AM90" s="865">
        <v>5368.2813654861093</v>
      </c>
      <c r="AN90" s="865">
        <v>5382.1272055985446</v>
      </c>
      <c r="AO90" s="865">
        <v>4831.620839643916</v>
      </c>
      <c r="AP90" s="865">
        <v>4836.6354059190335</v>
      </c>
      <c r="AQ90" s="865">
        <v>4482.3868813061863</v>
      </c>
      <c r="AR90" s="865">
        <v>4218.3844635022597</v>
      </c>
      <c r="AS90" s="865">
        <v>3852.6960469829851</v>
      </c>
      <c r="AT90" s="865">
        <v>3658.7389885372345</v>
      </c>
      <c r="AU90" s="865">
        <v>3490.835189029207</v>
      </c>
      <c r="AV90" s="865">
        <v>3453.8788717245411</v>
      </c>
      <c r="AW90" s="865">
        <v>3568.372221454259</v>
      </c>
      <c r="AX90" s="865">
        <v>3568.6372735352766</v>
      </c>
      <c r="AY90" s="865">
        <v>3505.5054183437351</v>
      </c>
      <c r="AZ90" s="865">
        <v>3409.9482584278439</v>
      </c>
      <c r="BA90" s="865">
        <v>3401.43407634819</v>
      </c>
      <c r="BB90" s="865">
        <v>3378.6674119012996</v>
      </c>
      <c r="BC90" s="865">
        <v>3313.8284492502398</v>
      </c>
      <c r="BD90" s="865">
        <v>3267.5648914210815</v>
      </c>
      <c r="BE90" s="866">
        <v>3162.2426765274377</v>
      </c>
      <c r="BF90" s="866">
        <v>3160.0190824649426</v>
      </c>
      <c r="BG90" s="866">
        <v>3159.0626107701082</v>
      </c>
      <c r="BH90" s="867"/>
      <c r="BI90" s="868"/>
      <c r="BJ90" s="842"/>
    </row>
    <row r="91" spans="2:62">
      <c r="O91" s="32"/>
      <c r="Q91" s="740"/>
      <c r="R91" s="864"/>
      <c r="S91" s="861"/>
      <c r="T91" s="1443" t="s">
        <v>616</v>
      </c>
      <c r="V91" s="740"/>
      <c r="W91" s="864"/>
      <c r="X91" s="861"/>
      <c r="Y91" s="1443" t="s">
        <v>270</v>
      </c>
      <c r="Z91" s="809"/>
      <c r="AA91" s="865">
        <v>5936.8007930628728</v>
      </c>
      <c r="AB91" s="865">
        <v>6493.2812445333529</v>
      </c>
      <c r="AC91" s="865">
        <v>6973.0085028511858</v>
      </c>
      <c r="AD91" s="865">
        <v>7296.26430175325</v>
      </c>
      <c r="AE91" s="865">
        <v>7694.8872724107396</v>
      </c>
      <c r="AF91" s="865">
        <v>8640.3448596579838</v>
      </c>
      <c r="AG91" s="865">
        <v>8505.2043091507639</v>
      </c>
      <c r="AH91" s="865">
        <v>9115.6437651832657</v>
      </c>
      <c r="AI91" s="865">
        <v>9131.6012615574164</v>
      </c>
      <c r="AJ91" s="865">
        <v>8966.3429709027387</v>
      </c>
      <c r="AK91" s="865">
        <v>9049.3345408807927</v>
      </c>
      <c r="AL91" s="865">
        <v>9223.9036736848011</v>
      </c>
      <c r="AM91" s="865">
        <v>9447.4170095132358</v>
      </c>
      <c r="AN91" s="865">
        <v>9502.7386480747482</v>
      </c>
      <c r="AO91" s="865">
        <v>9094.5174552756507</v>
      </c>
      <c r="AP91" s="865">
        <v>9211.6642383487651</v>
      </c>
      <c r="AQ91" s="865">
        <v>9551.2918541923427</v>
      </c>
      <c r="AR91" s="865">
        <v>9207.2403971331514</v>
      </c>
      <c r="AS91" s="865">
        <v>8725.6543070727621</v>
      </c>
      <c r="AT91" s="865">
        <v>8254.7492047463002</v>
      </c>
      <c r="AU91" s="865">
        <v>7746.291794639018</v>
      </c>
      <c r="AV91" s="865">
        <v>7589.7229585986033</v>
      </c>
      <c r="AW91" s="865">
        <v>8111.1378075263683</v>
      </c>
      <c r="AX91" s="865">
        <v>8642.6483776157456</v>
      </c>
      <c r="AY91" s="865">
        <v>8674.6071817404154</v>
      </c>
      <c r="AZ91" s="865">
        <v>8610.4618498126729</v>
      </c>
      <c r="BA91" s="865">
        <v>8776.3071847457177</v>
      </c>
      <c r="BB91" s="865">
        <v>9038.2679359609629</v>
      </c>
      <c r="BC91" s="865">
        <v>9279.4571315206576</v>
      </c>
      <c r="BD91" s="865">
        <v>9268.6788907058199</v>
      </c>
      <c r="BE91" s="816">
        <v>4213.9656555211104</v>
      </c>
      <c r="BF91" s="816">
        <v>5781.4732616576384</v>
      </c>
      <c r="BG91" s="816">
        <v>8748.7883130595656</v>
      </c>
      <c r="BH91" s="867"/>
      <c r="BI91" s="868"/>
      <c r="BJ91" s="842"/>
    </row>
    <row r="92" spans="2:62">
      <c r="B92" s="32"/>
      <c r="C92" s="32"/>
      <c r="D92" s="32"/>
      <c r="E92" s="32"/>
      <c r="F92" s="32"/>
      <c r="G92" s="32"/>
      <c r="H92" s="32"/>
      <c r="I92" s="32"/>
      <c r="J92" s="32"/>
      <c r="K92" s="32"/>
      <c r="L92" s="32"/>
      <c r="M92" s="32"/>
      <c r="N92" s="32"/>
      <c r="O92" s="32"/>
      <c r="P92" s="32"/>
      <c r="Q92" s="740"/>
      <c r="R92" s="864"/>
      <c r="S92" s="855" t="s">
        <v>482</v>
      </c>
      <c r="T92" s="1442"/>
      <c r="V92" s="740"/>
      <c r="W92" s="864"/>
      <c r="X92" s="846" t="s">
        <v>228</v>
      </c>
      <c r="Y92" s="1381"/>
      <c r="Z92" s="873"/>
      <c r="AA92" s="870">
        <v>102516.09098225992</v>
      </c>
      <c r="AB92" s="870">
        <v>106582.71425851336</v>
      </c>
      <c r="AC92" s="870">
        <v>106876.6665466876</v>
      </c>
      <c r="AD92" s="870">
        <v>106974.57454960607</v>
      </c>
      <c r="AE92" s="870">
        <v>110958.61476023613</v>
      </c>
      <c r="AF92" s="870">
        <v>113149.03440578937</v>
      </c>
      <c r="AG92" s="870">
        <v>114033.11620593496</v>
      </c>
      <c r="AH92" s="870">
        <v>111199.44482334383</v>
      </c>
      <c r="AI92" s="870">
        <v>108589.97679214667</v>
      </c>
      <c r="AJ92" s="870">
        <v>108109.06585139733</v>
      </c>
      <c r="AK92" s="870">
        <v>107405.38808035696</v>
      </c>
      <c r="AL92" s="870">
        <v>107047.46267359056</v>
      </c>
      <c r="AM92" s="870">
        <v>103446.58414423982</v>
      </c>
      <c r="AN92" s="870">
        <v>101620.7822528206</v>
      </c>
      <c r="AO92" s="870">
        <v>100988.01947867972</v>
      </c>
      <c r="AP92" s="870">
        <v>100094.29784005909</v>
      </c>
      <c r="AQ92" s="870">
        <v>100663.64657503059</v>
      </c>
      <c r="AR92" s="870">
        <v>98926.142375136638</v>
      </c>
      <c r="AS92" s="870">
        <v>95893.642798087632</v>
      </c>
      <c r="AT92" s="870">
        <v>91260.183090393708</v>
      </c>
      <c r="AU92" s="870">
        <v>92452.823609199317</v>
      </c>
      <c r="AV92" s="870">
        <v>89265.76678348484</v>
      </c>
      <c r="AW92" s="870">
        <v>89243.780112366687</v>
      </c>
      <c r="AX92" s="870">
        <v>89489.853198701123</v>
      </c>
      <c r="AY92" s="870">
        <v>89434.523404383654</v>
      </c>
      <c r="AZ92" s="870">
        <v>88759.734459064144</v>
      </c>
      <c r="BA92" s="871">
        <v>87371.99368893182</v>
      </c>
      <c r="BB92" s="870">
        <v>86454.239769840584</v>
      </c>
      <c r="BC92" s="872">
        <v>85634.704917390336</v>
      </c>
      <c r="BD92" s="870">
        <v>84397.939927063169</v>
      </c>
      <c r="BE92" s="871">
        <v>79523.772199425497</v>
      </c>
      <c r="BF92" s="871">
        <v>81868.694391148048</v>
      </c>
      <c r="BG92" s="871">
        <v>81271.196356605142</v>
      </c>
      <c r="BH92" s="873"/>
      <c r="BI92" s="874"/>
      <c r="BJ92" s="764"/>
    </row>
    <row r="93" spans="2:62">
      <c r="B93" s="32"/>
      <c r="C93" s="32"/>
      <c r="D93" s="32"/>
      <c r="E93" s="32"/>
      <c r="F93" s="32"/>
      <c r="G93" s="32"/>
      <c r="H93" s="32"/>
      <c r="I93" s="32"/>
      <c r="J93" s="32"/>
      <c r="K93" s="32"/>
      <c r="L93" s="32"/>
      <c r="M93" s="32"/>
      <c r="N93" s="32"/>
      <c r="O93" s="32"/>
      <c r="P93" s="32"/>
      <c r="Q93" s="740"/>
      <c r="R93" s="864"/>
      <c r="S93" s="864"/>
      <c r="T93" s="1443" t="s">
        <v>779</v>
      </c>
      <c r="V93" s="740"/>
      <c r="W93" s="864"/>
      <c r="X93" s="864"/>
      <c r="Y93" s="1443" t="s">
        <v>271</v>
      </c>
      <c r="Z93" s="811"/>
      <c r="AA93" s="862">
        <v>91993.070356667304</v>
      </c>
      <c r="AB93" s="862">
        <v>95910.624182551765</v>
      </c>
      <c r="AC93" s="862">
        <v>96292.077299183948</v>
      </c>
      <c r="AD93" s="862">
        <v>96732.245868523227</v>
      </c>
      <c r="AE93" s="862">
        <v>100294.99568601296</v>
      </c>
      <c r="AF93" s="862">
        <v>102123.74696112778</v>
      </c>
      <c r="AG93" s="862">
        <v>102708.28757681258</v>
      </c>
      <c r="AH93" s="862">
        <v>99997.96317336327</v>
      </c>
      <c r="AI93" s="862">
        <v>97768.722492731467</v>
      </c>
      <c r="AJ93" s="862">
        <v>97203.825792928707</v>
      </c>
      <c r="AK93" s="862">
        <v>96236.561887250631</v>
      </c>
      <c r="AL93" s="862">
        <v>95866.964617315927</v>
      </c>
      <c r="AM93" s="862">
        <v>92653.279800669232</v>
      </c>
      <c r="AN93" s="862">
        <v>91172.121438354618</v>
      </c>
      <c r="AO93" s="862">
        <v>91199.785266410894</v>
      </c>
      <c r="AP93" s="862">
        <v>90301.249384804221</v>
      </c>
      <c r="AQ93" s="862">
        <v>90753.868454446812</v>
      </c>
      <c r="AR93" s="862">
        <v>89215.49209383165</v>
      </c>
      <c r="AS93" s="862">
        <v>86791.706943719779</v>
      </c>
      <c r="AT93" s="862">
        <v>82854.548339475106</v>
      </c>
      <c r="AU93" s="862">
        <v>83645.689123865508</v>
      </c>
      <c r="AV93" s="862">
        <v>80673.914752525438</v>
      </c>
      <c r="AW93" s="862">
        <v>80358.931707347903</v>
      </c>
      <c r="AX93" s="862">
        <v>80279.584400275868</v>
      </c>
      <c r="AY93" s="862">
        <v>80257.80040607923</v>
      </c>
      <c r="AZ93" s="862">
        <v>79813.854853806391</v>
      </c>
      <c r="BA93" s="863">
        <v>78459.730144925707</v>
      </c>
      <c r="BB93" s="862">
        <v>77705.396029925862</v>
      </c>
      <c r="BC93" s="875">
        <v>77001.497981869368</v>
      </c>
      <c r="BD93" s="876">
        <v>75873.628870948116</v>
      </c>
      <c r="BE93" s="877">
        <v>71549.111903287223</v>
      </c>
      <c r="BF93" s="877">
        <v>73550.486494773606</v>
      </c>
      <c r="BG93" s="877">
        <v>72911.082866270022</v>
      </c>
      <c r="BH93" s="793"/>
      <c r="BI93" s="794"/>
      <c r="BJ93" s="764"/>
    </row>
    <row r="94" spans="2:62">
      <c r="Q94" s="740"/>
      <c r="R94" s="864"/>
      <c r="S94" s="861"/>
      <c r="T94" s="844" t="s">
        <v>130</v>
      </c>
      <c r="V94" s="740"/>
      <c r="W94" s="864"/>
      <c r="X94" s="861"/>
      <c r="Y94" s="844" t="s">
        <v>780</v>
      </c>
      <c r="Z94" s="843"/>
      <c r="AA94" s="765">
        <v>37101.4594191012</v>
      </c>
      <c r="AB94" s="765">
        <v>40063.792324310998</v>
      </c>
      <c r="AC94" s="765">
        <v>40593.298127208975</v>
      </c>
      <c r="AD94" s="765">
        <v>41727.530510405348</v>
      </c>
      <c r="AE94" s="765">
        <v>44930.242499592161</v>
      </c>
      <c r="AF94" s="765">
        <v>46325.254168779007</v>
      </c>
      <c r="AG94" s="765">
        <v>47712.927798661425</v>
      </c>
      <c r="AH94" s="765">
        <v>47350.943985659578</v>
      </c>
      <c r="AI94" s="765">
        <v>46687.450907960119</v>
      </c>
      <c r="AJ94" s="765">
        <v>47287.240880193931</v>
      </c>
      <c r="AK94" s="765">
        <v>47527.96189450044</v>
      </c>
      <c r="AL94" s="765">
        <v>48050.143040702576</v>
      </c>
      <c r="AM94" s="765">
        <v>47164.266133074678</v>
      </c>
      <c r="AN94" s="765">
        <v>47183.814279720405</v>
      </c>
      <c r="AO94" s="765">
        <v>48082.1610054556</v>
      </c>
      <c r="AP94" s="765">
        <v>48141.24806486864</v>
      </c>
      <c r="AQ94" s="765">
        <v>49279.303300734748</v>
      </c>
      <c r="AR94" s="765">
        <v>48822.17108651383</v>
      </c>
      <c r="AS94" s="765">
        <v>47185.809259355679</v>
      </c>
      <c r="AT94" s="765">
        <v>44886.751189840121</v>
      </c>
      <c r="AU94" s="765">
        <v>46229.096463168185</v>
      </c>
      <c r="AV94" s="765">
        <v>44309.444232894974</v>
      </c>
      <c r="AW94" s="765">
        <v>43177.992060732831</v>
      </c>
      <c r="AX94" s="765">
        <v>42531.45382226981</v>
      </c>
      <c r="AY94" s="765">
        <v>42677.309687192268</v>
      </c>
      <c r="AZ94" s="765">
        <v>42557.672291255105</v>
      </c>
      <c r="BA94" s="799">
        <v>42265.842070428458</v>
      </c>
      <c r="BB94" s="765">
        <v>42398.465244903018</v>
      </c>
      <c r="BC94" s="800">
        <v>42551.931044717392</v>
      </c>
      <c r="BD94" s="765">
        <v>41933.965664208095</v>
      </c>
      <c r="BE94" s="799">
        <v>40075.022853506074</v>
      </c>
      <c r="BF94" s="799">
        <v>42465.010845979588</v>
      </c>
      <c r="BG94" s="799">
        <v>41415.026038500706</v>
      </c>
      <c r="BH94" s="843"/>
      <c r="BI94" s="844"/>
      <c r="BJ94" s="842"/>
    </row>
    <row r="95" spans="2:62">
      <c r="Q95" s="740"/>
      <c r="R95" s="864"/>
      <c r="S95" s="861"/>
      <c r="T95" s="844" t="s">
        <v>131</v>
      </c>
      <c r="V95" s="740"/>
      <c r="W95" s="864"/>
      <c r="X95" s="861"/>
      <c r="Y95" s="844" t="s">
        <v>781</v>
      </c>
      <c r="Z95" s="843"/>
      <c r="AA95" s="765">
        <v>54891.610937566104</v>
      </c>
      <c r="AB95" s="765">
        <v>55846.831858240774</v>
      </c>
      <c r="AC95" s="765">
        <v>55698.77917197498</v>
      </c>
      <c r="AD95" s="765">
        <v>55004.715358117872</v>
      </c>
      <c r="AE95" s="765">
        <v>55364.753186420785</v>
      </c>
      <c r="AF95" s="765">
        <v>55798.492792348748</v>
      </c>
      <c r="AG95" s="765">
        <v>54995.359778151149</v>
      </c>
      <c r="AH95" s="765">
        <v>52647.019187703685</v>
      </c>
      <c r="AI95" s="765">
        <v>51081.271584771355</v>
      </c>
      <c r="AJ95" s="765">
        <v>49916.584912734761</v>
      </c>
      <c r="AK95" s="765">
        <v>48708.599992750191</v>
      </c>
      <c r="AL95" s="765">
        <v>47816.821576613358</v>
      </c>
      <c r="AM95" s="765">
        <v>45489.013667594554</v>
      </c>
      <c r="AN95" s="765">
        <v>43988.307158634212</v>
      </c>
      <c r="AO95" s="765">
        <v>43117.624260955286</v>
      </c>
      <c r="AP95" s="765">
        <v>42160.001319935567</v>
      </c>
      <c r="AQ95" s="765">
        <v>41474.565153712065</v>
      </c>
      <c r="AR95" s="765">
        <v>40393.321007317812</v>
      </c>
      <c r="AS95" s="765">
        <v>39605.897684364099</v>
      </c>
      <c r="AT95" s="765">
        <v>37967.797149634986</v>
      </c>
      <c r="AU95" s="765">
        <v>37416.592660697293</v>
      </c>
      <c r="AV95" s="765">
        <v>36364.470519630464</v>
      </c>
      <c r="AW95" s="765">
        <v>37180.939646615065</v>
      </c>
      <c r="AX95" s="765">
        <v>37748.130578006043</v>
      </c>
      <c r="AY95" s="765">
        <v>37580.490718886977</v>
      </c>
      <c r="AZ95" s="765">
        <v>37256.182562551279</v>
      </c>
      <c r="BA95" s="799">
        <v>36193.888074497248</v>
      </c>
      <c r="BB95" s="765">
        <v>35306.930785022836</v>
      </c>
      <c r="BC95" s="800">
        <v>34449.566937151969</v>
      </c>
      <c r="BD95" s="765">
        <v>33939.663206740028</v>
      </c>
      <c r="BE95" s="799">
        <v>31474.089049781142</v>
      </c>
      <c r="BF95" s="799">
        <v>31085.475648794018</v>
      </c>
      <c r="BG95" s="799">
        <v>31496.056827769313</v>
      </c>
      <c r="BH95" s="843"/>
      <c r="BI95" s="844"/>
      <c r="BJ95" s="842"/>
    </row>
    <row r="96" spans="2:62">
      <c r="Q96" s="740"/>
      <c r="R96" s="864"/>
      <c r="S96" s="861"/>
      <c r="T96" s="844" t="s">
        <v>132</v>
      </c>
      <c r="V96" s="740"/>
      <c r="W96" s="864"/>
      <c r="X96" s="861"/>
      <c r="Y96" s="844" t="s">
        <v>782</v>
      </c>
      <c r="Z96" s="843"/>
      <c r="AA96" s="765">
        <v>39694.495367807358</v>
      </c>
      <c r="AB96" s="765">
        <v>40480.593339537314</v>
      </c>
      <c r="AC96" s="765">
        <v>39844.25014179515</v>
      </c>
      <c r="AD96" s="765">
        <v>38984.428486205026</v>
      </c>
      <c r="AE96" s="765">
        <v>39637.074461154312</v>
      </c>
      <c r="AF96" s="765">
        <v>39997.868271096515</v>
      </c>
      <c r="AG96" s="765">
        <v>39493.984335615758</v>
      </c>
      <c r="AH96" s="765">
        <v>37803.041054813613</v>
      </c>
      <c r="AI96" s="765">
        <v>36751.844779794526</v>
      </c>
      <c r="AJ96" s="765">
        <v>36016.20313841202</v>
      </c>
      <c r="AK96" s="765">
        <v>35247.829059368363</v>
      </c>
      <c r="AL96" s="765">
        <v>34686.927217053148</v>
      </c>
      <c r="AM96" s="765">
        <v>32552.083990608742</v>
      </c>
      <c r="AN96" s="765">
        <v>31088.796089274325</v>
      </c>
      <c r="AO96" s="765">
        <v>30426.554280563785</v>
      </c>
      <c r="AP96" s="765">
        <v>29826.104700763528</v>
      </c>
      <c r="AQ96" s="765">
        <v>29487.139567076501</v>
      </c>
      <c r="AR96" s="765">
        <v>28631.024548182086</v>
      </c>
      <c r="AS96" s="765">
        <v>28043.821092831829</v>
      </c>
      <c r="AT96" s="765">
        <v>26700.402815012712</v>
      </c>
      <c r="AU96" s="765">
        <v>26505.160493432377</v>
      </c>
      <c r="AV96" s="765">
        <v>25425.949001734702</v>
      </c>
      <c r="AW96" s="765">
        <v>25919.445238282595</v>
      </c>
      <c r="AX96" s="765">
        <v>26271.289584559265</v>
      </c>
      <c r="AY96" s="765">
        <v>26250.943997041486</v>
      </c>
      <c r="AZ96" s="765">
        <v>26071.529016715143</v>
      </c>
      <c r="BA96" s="799">
        <v>25291.612675277658</v>
      </c>
      <c r="BB96" s="765">
        <v>24666.624758794027</v>
      </c>
      <c r="BC96" s="800">
        <v>24259.963397110012</v>
      </c>
      <c r="BD96" s="765">
        <v>24035.196559078759</v>
      </c>
      <c r="BE96" s="799">
        <v>22361.927818379907</v>
      </c>
      <c r="BF96" s="799">
        <v>22417.221383383527</v>
      </c>
      <c r="BG96" s="799">
        <v>22655.776192780377</v>
      </c>
      <c r="BH96" s="843"/>
      <c r="BI96" s="844"/>
      <c r="BJ96" s="842"/>
    </row>
    <row r="97" spans="2:62">
      <c r="Q97" s="740"/>
      <c r="R97" s="864"/>
      <c r="S97" s="861"/>
      <c r="T97" s="844" t="s">
        <v>133</v>
      </c>
      <c r="V97" s="740"/>
      <c r="W97" s="864"/>
      <c r="X97" s="861"/>
      <c r="Y97" s="844" t="s">
        <v>783</v>
      </c>
      <c r="Z97" s="843"/>
      <c r="AA97" s="765">
        <v>15197.115569758738</v>
      </c>
      <c r="AB97" s="765">
        <v>15366.238518703452</v>
      </c>
      <c r="AC97" s="765">
        <v>15854.529030179829</v>
      </c>
      <c r="AD97" s="765">
        <v>16020.286871912842</v>
      </c>
      <c r="AE97" s="765">
        <v>15727.678725266473</v>
      </c>
      <c r="AF97" s="765">
        <v>15800.624521252239</v>
      </c>
      <c r="AG97" s="765">
        <v>15501.375442535396</v>
      </c>
      <c r="AH97" s="765">
        <v>14843.978132890064</v>
      </c>
      <c r="AI97" s="765">
        <v>14329.426804976829</v>
      </c>
      <c r="AJ97" s="765">
        <v>13900.381774322739</v>
      </c>
      <c r="AK97" s="765">
        <v>13460.770933381827</v>
      </c>
      <c r="AL97" s="765">
        <v>13129.894359560216</v>
      </c>
      <c r="AM97" s="765">
        <v>12936.92967698581</v>
      </c>
      <c r="AN97" s="765">
        <v>12899.511069359887</v>
      </c>
      <c r="AO97" s="765">
        <v>12691.069980391498</v>
      </c>
      <c r="AP97" s="765">
        <v>12333.89661917205</v>
      </c>
      <c r="AQ97" s="765">
        <v>11987.425586635569</v>
      </c>
      <c r="AR97" s="765">
        <v>11762.296459135718</v>
      </c>
      <c r="AS97" s="765">
        <v>11562.076591532272</v>
      </c>
      <c r="AT97" s="765">
        <v>11267.394334622279</v>
      </c>
      <c r="AU97" s="765">
        <v>10911.432167264915</v>
      </c>
      <c r="AV97" s="765">
        <v>10938.521517895759</v>
      </c>
      <c r="AW97" s="765">
        <v>11261.494408332468</v>
      </c>
      <c r="AX97" s="765">
        <v>11476.840993446785</v>
      </c>
      <c r="AY97" s="765">
        <v>11329.546721845491</v>
      </c>
      <c r="AZ97" s="765">
        <v>11184.653545836141</v>
      </c>
      <c r="BA97" s="799">
        <v>10902.275399219596</v>
      </c>
      <c r="BB97" s="765">
        <v>10640.306026228811</v>
      </c>
      <c r="BC97" s="800">
        <v>10189.603540041955</v>
      </c>
      <c r="BD97" s="765">
        <v>9904.4666476612601</v>
      </c>
      <c r="BE97" s="799">
        <v>9112.1612314012364</v>
      </c>
      <c r="BF97" s="799">
        <v>8668.2542654104909</v>
      </c>
      <c r="BG97" s="799">
        <v>8840.2806349889324</v>
      </c>
      <c r="BH97" s="843"/>
      <c r="BI97" s="844"/>
      <c r="BJ97" s="842"/>
    </row>
    <row r="98" spans="2:62">
      <c r="Q98" s="740"/>
      <c r="R98" s="864"/>
      <c r="S98" s="861"/>
      <c r="T98" s="1444" t="s">
        <v>129</v>
      </c>
      <c r="V98" s="740"/>
      <c r="W98" s="864"/>
      <c r="X98" s="861"/>
      <c r="Y98" s="1444" t="s">
        <v>454</v>
      </c>
      <c r="Z98" s="809"/>
      <c r="AA98" s="865">
        <v>600.45932709523902</v>
      </c>
      <c r="AB98" s="865">
        <v>596.55665035997072</v>
      </c>
      <c r="AC98" s="865">
        <v>608.70278922363764</v>
      </c>
      <c r="AD98" s="865">
        <v>555.2908588735969</v>
      </c>
      <c r="AE98" s="865">
        <v>556.02530107939651</v>
      </c>
      <c r="AF98" s="865">
        <v>545.50761343702379</v>
      </c>
      <c r="AG98" s="865">
        <v>528.13245451295006</v>
      </c>
      <c r="AH98" s="865">
        <v>507.29052353019711</v>
      </c>
      <c r="AI98" s="865">
        <v>463.89094576437401</v>
      </c>
      <c r="AJ98" s="865">
        <v>472.30398075971573</v>
      </c>
      <c r="AK98" s="865">
        <v>444.97477845068755</v>
      </c>
      <c r="AL98" s="865">
        <v>452.15081576873126</v>
      </c>
      <c r="AM98" s="865">
        <v>470.52394432605684</v>
      </c>
      <c r="AN98" s="865">
        <v>483.7676650768359</v>
      </c>
      <c r="AO98" s="865">
        <v>464.38049011707869</v>
      </c>
      <c r="AP98" s="865">
        <v>468.86418255612188</v>
      </c>
      <c r="AQ98" s="865">
        <v>449.93865536838757</v>
      </c>
      <c r="AR98" s="865">
        <v>473.258954622131</v>
      </c>
      <c r="AS98" s="865">
        <v>463.09858226543628</v>
      </c>
      <c r="AT98" s="865">
        <v>426.65895188099813</v>
      </c>
      <c r="AU98" s="865">
        <v>432.70120870399683</v>
      </c>
      <c r="AV98" s="865">
        <v>483.16367801396632</v>
      </c>
      <c r="AW98" s="865">
        <v>528.45768547520959</v>
      </c>
      <c r="AX98" s="865">
        <v>539.11633341485287</v>
      </c>
      <c r="AY98" s="865">
        <v>512.19072289103883</v>
      </c>
      <c r="AZ98" s="865">
        <v>482.51881103648174</v>
      </c>
      <c r="BA98" s="866">
        <v>451.85317528900333</v>
      </c>
      <c r="BB98" s="865">
        <v>437.52115920913309</v>
      </c>
      <c r="BC98" s="878">
        <v>377.9427734756664</v>
      </c>
      <c r="BD98" s="865">
        <v>377.76142427827909</v>
      </c>
      <c r="BE98" s="866">
        <v>356.97274382387013</v>
      </c>
      <c r="BF98" s="866">
        <v>350.8312349691098</v>
      </c>
      <c r="BG98" s="866">
        <v>352.12224955443008</v>
      </c>
      <c r="BH98" s="867"/>
      <c r="BI98" s="868"/>
      <c r="BJ98" s="842"/>
    </row>
    <row r="99" spans="2:62">
      <c r="O99" s="32"/>
      <c r="Q99" s="740"/>
      <c r="R99" s="864"/>
      <c r="S99" s="861"/>
      <c r="T99" s="1444" t="s">
        <v>619</v>
      </c>
      <c r="V99" s="740"/>
      <c r="W99" s="864"/>
      <c r="X99" s="861"/>
      <c r="Y99" s="1444" t="s">
        <v>456</v>
      </c>
      <c r="Z99" s="1463"/>
      <c r="AA99" s="865">
        <v>8696.9483568872911</v>
      </c>
      <c r="AB99" s="869">
        <v>8805.8541887180891</v>
      </c>
      <c r="AC99" s="869">
        <v>8657.4229335098644</v>
      </c>
      <c r="AD99" s="869">
        <v>8294.537802230594</v>
      </c>
      <c r="AE99" s="869">
        <v>8649.3192745490051</v>
      </c>
      <c r="AF99" s="869">
        <v>8841.8341112374019</v>
      </c>
      <c r="AG99" s="869">
        <v>9215.8277868884579</v>
      </c>
      <c r="AH99" s="869">
        <v>9065.6454445251566</v>
      </c>
      <c r="AI99" s="869">
        <v>8779.4903257831229</v>
      </c>
      <c r="AJ99" s="869">
        <v>8867.7615384098372</v>
      </c>
      <c r="AK99" s="869">
        <v>9096.0549708592498</v>
      </c>
      <c r="AL99" s="869">
        <v>9228.0523021263907</v>
      </c>
      <c r="AM99" s="869">
        <v>8836.3600458776691</v>
      </c>
      <c r="AN99" s="869">
        <v>8404.4546297409142</v>
      </c>
      <c r="AO99" s="869">
        <v>7754.9762797436579</v>
      </c>
      <c r="AP99" s="869">
        <v>7737.0303553678132</v>
      </c>
      <c r="AQ99" s="869">
        <v>7832.9006008161778</v>
      </c>
      <c r="AR99" s="869">
        <v>7568.8597201697212</v>
      </c>
      <c r="AS99" s="869">
        <v>7087.3534276199043</v>
      </c>
      <c r="AT99" s="869">
        <v>6452.4077105213764</v>
      </c>
      <c r="AU99" s="869">
        <v>6927.7514992560364</v>
      </c>
      <c r="AV99" s="869">
        <v>6697.2142615502462</v>
      </c>
      <c r="AW99" s="869">
        <v>6943.9890326736131</v>
      </c>
      <c r="AX99" s="869">
        <v>7164.7458559809311</v>
      </c>
      <c r="AY99" s="869">
        <v>7166.0484765191786</v>
      </c>
      <c r="AZ99" s="869">
        <v>7006.9177988325036</v>
      </c>
      <c r="BA99" s="879">
        <v>7049.8539274277719</v>
      </c>
      <c r="BB99" s="869">
        <v>6950.1293218965693</v>
      </c>
      <c r="BC99" s="880">
        <v>6997.7640458799551</v>
      </c>
      <c r="BD99" s="869">
        <v>6927.6354218182796</v>
      </c>
      <c r="BE99" s="879">
        <v>6593.8595065737782</v>
      </c>
      <c r="BF99" s="879">
        <v>6930.0256250963184</v>
      </c>
      <c r="BG99" s="879">
        <v>7051.9084046788003</v>
      </c>
      <c r="BH99" s="881"/>
      <c r="BI99" s="882"/>
      <c r="BJ99" s="842"/>
    </row>
    <row r="100" spans="2:62">
      <c r="O100" s="32"/>
      <c r="Q100" s="740"/>
      <c r="R100" s="864"/>
      <c r="S100" s="861"/>
      <c r="T100" s="1443" t="s">
        <v>616</v>
      </c>
      <c r="V100" s="740"/>
      <c r="W100" s="864"/>
      <c r="X100" s="861"/>
      <c r="Y100" s="1443" t="s">
        <v>270</v>
      </c>
      <c r="Z100" s="809"/>
      <c r="AA100" s="865">
        <v>1225.612941610098</v>
      </c>
      <c r="AB100" s="865">
        <v>1269.6792368835277</v>
      </c>
      <c r="AC100" s="865">
        <v>1318.4635247701606</v>
      </c>
      <c r="AD100" s="865">
        <v>1392.5000199786737</v>
      </c>
      <c r="AE100" s="865">
        <v>1458.2744985947686</v>
      </c>
      <c r="AF100" s="865">
        <v>1637.9457199871688</v>
      </c>
      <c r="AG100" s="865">
        <v>1580.868387720983</v>
      </c>
      <c r="AH100" s="865">
        <v>1628.5456819252238</v>
      </c>
      <c r="AI100" s="865">
        <v>1577.8730278677003</v>
      </c>
      <c r="AJ100" s="865">
        <v>1565.1745392990815</v>
      </c>
      <c r="AK100" s="865">
        <v>1627.7964437963947</v>
      </c>
      <c r="AL100" s="865">
        <v>1500.2949383794848</v>
      </c>
      <c r="AM100" s="865">
        <v>1486.4203533668665</v>
      </c>
      <c r="AN100" s="865">
        <v>1560.438519648261</v>
      </c>
      <c r="AO100" s="865">
        <v>1568.8774424080934</v>
      </c>
      <c r="AP100" s="865">
        <v>1587.1539173309609</v>
      </c>
      <c r="AQ100" s="865">
        <v>1626.9388643992147</v>
      </c>
      <c r="AR100" s="865">
        <v>1668.5316065131458</v>
      </c>
      <c r="AS100" s="865">
        <v>1551.4838444825166</v>
      </c>
      <c r="AT100" s="865">
        <v>1526.5680885162146</v>
      </c>
      <c r="AU100" s="865">
        <v>1446.6817773737928</v>
      </c>
      <c r="AV100" s="865">
        <v>1411.474091395188</v>
      </c>
      <c r="AW100" s="865">
        <v>1412.401686869945</v>
      </c>
      <c r="AX100" s="865">
        <v>1506.4066090294659</v>
      </c>
      <c r="AY100" s="865">
        <v>1498.4837988941958</v>
      </c>
      <c r="AZ100" s="865">
        <v>1456.4429953887732</v>
      </c>
      <c r="BA100" s="866">
        <v>1410.5564412893355</v>
      </c>
      <c r="BB100" s="865">
        <v>1361.1932588090181</v>
      </c>
      <c r="BC100" s="878">
        <v>1257.5001161653493</v>
      </c>
      <c r="BD100" s="865">
        <v>1218.9142100185009</v>
      </c>
      <c r="BE100" s="866">
        <v>1023.828045740623</v>
      </c>
      <c r="BF100" s="866">
        <v>1037.3510363090118</v>
      </c>
      <c r="BG100" s="866">
        <v>956.08283610188778</v>
      </c>
      <c r="BH100" s="867"/>
      <c r="BI100" s="868"/>
      <c r="BJ100" s="842"/>
    </row>
    <row r="101" spans="2:62">
      <c r="B101" s="32"/>
      <c r="C101" s="32"/>
      <c r="D101" s="32"/>
      <c r="E101" s="32"/>
      <c r="F101" s="32"/>
      <c r="G101" s="32"/>
      <c r="H101" s="32"/>
      <c r="I101" s="32"/>
      <c r="J101" s="32"/>
      <c r="K101" s="32"/>
      <c r="L101" s="32"/>
      <c r="M101" s="32"/>
      <c r="N101" s="32"/>
      <c r="O101" s="32"/>
      <c r="P101" s="32"/>
      <c r="Q101" s="740"/>
      <c r="R101" s="883" t="s">
        <v>985</v>
      </c>
      <c r="S101" s="884"/>
      <c r="T101" s="1445"/>
      <c r="V101" s="740"/>
      <c r="W101" s="883" t="s">
        <v>193</v>
      </c>
      <c r="X101" s="884"/>
      <c r="Y101" s="1382"/>
      <c r="Z101" s="1464"/>
      <c r="AA101" s="886">
        <v>126151.74258341115</v>
      </c>
      <c r="AB101" s="886">
        <v>128437.58067007564</v>
      </c>
      <c r="AC101" s="886">
        <v>134622.3452594658</v>
      </c>
      <c r="AD101" s="886">
        <v>134720.98131344991</v>
      </c>
      <c r="AE101" s="886">
        <v>142931.61918904286</v>
      </c>
      <c r="AF101" s="886">
        <v>145163.05713198637</v>
      </c>
      <c r="AG101" s="886">
        <v>147638.8178369482</v>
      </c>
      <c r="AH101" s="886">
        <v>143153.21353527383</v>
      </c>
      <c r="AI101" s="886">
        <v>141498.84091493773</v>
      </c>
      <c r="AJ101" s="886">
        <v>148712.79378196105</v>
      </c>
      <c r="AK101" s="886">
        <v>151950.20357509184</v>
      </c>
      <c r="AL101" s="886">
        <v>149591.06763290992</v>
      </c>
      <c r="AM101" s="886">
        <v>159292.5798208529</v>
      </c>
      <c r="AN101" s="886">
        <v>160972.52888808851</v>
      </c>
      <c r="AO101" s="886">
        <v>161433.72140437036</v>
      </c>
      <c r="AP101" s="886">
        <v>165375.49375977321</v>
      </c>
      <c r="AQ101" s="886">
        <v>157150.83002045515</v>
      </c>
      <c r="AR101" s="886">
        <v>168927.97522729871</v>
      </c>
      <c r="AS101" s="886">
        <v>163733.30722966604</v>
      </c>
      <c r="AT101" s="886">
        <v>159552.07530710378</v>
      </c>
      <c r="AU101" s="886">
        <v>176017.86823834703</v>
      </c>
      <c r="AV101" s="886">
        <v>188360.21575290381</v>
      </c>
      <c r="AW101" s="886">
        <v>208068.64797341704</v>
      </c>
      <c r="AX101" s="886">
        <v>209487.59229759293</v>
      </c>
      <c r="AY101" s="886">
        <v>197765.26045343463</v>
      </c>
      <c r="AZ101" s="886">
        <v>186547.29193404791</v>
      </c>
      <c r="BA101" s="887">
        <v>180656.13000084457</v>
      </c>
      <c r="BB101" s="886">
        <v>184707.47980663122</v>
      </c>
      <c r="BC101" s="888">
        <v>160250.98551241707</v>
      </c>
      <c r="BD101" s="886">
        <v>157288.02650680847</v>
      </c>
      <c r="BE101" s="887">
        <v>167916.60867306797</v>
      </c>
      <c r="BF101" s="887">
        <v>160293.93225102205</v>
      </c>
      <c r="BG101" s="887">
        <v>158111.98048972859</v>
      </c>
      <c r="BH101" s="889"/>
      <c r="BI101" s="890"/>
      <c r="BJ101" s="752"/>
    </row>
    <row r="102" spans="2:62">
      <c r="Q102" s="740"/>
      <c r="R102" s="891"/>
      <c r="S102" s="1325" t="s">
        <v>900</v>
      </c>
      <c r="T102" s="1446"/>
      <c r="V102" s="740"/>
      <c r="W102" s="891"/>
      <c r="X102" s="892" t="s">
        <v>272</v>
      </c>
      <c r="Y102" s="1482"/>
      <c r="Z102" s="895"/>
      <c r="AA102" s="893">
        <v>8920.0701920740339</v>
      </c>
      <c r="AB102" s="893">
        <v>8625.3390572126773</v>
      </c>
      <c r="AC102" s="893">
        <v>9570.9432796811016</v>
      </c>
      <c r="AD102" s="893">
        <v>9756.9418542199237</v>
      </c>
      <c r="AE102" s="893">
        <v>10106.978267508464</v>
      </c>
      <c r="AF102" s="893">
        <v>10030.60738175702</v>
      </c>
      <c r="AG102" s="893">
        <v>11246.449797799565</v>
      </c>
      <c r="AH102" s="893">
        <v>11114.994349084163</v>
      </c>
      <c r="AI102" s="893">
        <v>10498.278189104361</v>
      </c>
      <c r="AJ102" s="893">
        <v>10988.806153144087</v>
      </c>
      <c r="AK102" s="893">
        <v>11430.129321268676</v>
      </c>
      <c r="AL102" s="893">
        <v>10665.745338048822</v>
      </c>
      <c r="AM102" s="893">
        <v>10472.121391305896</v>
      </c>
      <c r="AN102" s="893">
        <v>10687.262188161138</v>
      </c>
      <c r="AO102" s="893">
        <v>10786.133916869258</v>
      </c>
      <c r="AP102" s="893">
        <v>11375.645951867507</v>
      </c>
      <c r="AQ102" s="893">
        <v>10835.639968390642</v>
      </c>
      <c r="AR102" s="893">
        <v>11516.323098308767</v>
      </c>
      <c r="AS102" s="893">
        <v>10948.916281195201</v>
      </c>
      <c r="AT102" s="893">
        <v>10820.174174398608</v>
      </c>
      <c r="AU102" s="893">
        <v>11870.500731143893</v>
      </c>
      <c r="AV102" s="893">
        <v>13471.031512679645</v>
      </c>
      <c r="AW102" s="893">
        <v>13494.217388053677</v>
      </c>
      <c r="AX102" s="893">
        <v>13297.504388978898</v>
      </c>
      <c r="AY102" s="893">
        <v>14039.603032502004</v>
      </c>
      <c r="AZ102" s="893">
        <v>12785.641430437767</v>
      </c>
      <c r="BA102" s="893">
        <v>13067.113309239203</v>
      </c>
      <c r="BB102" s="893">
        <v>12577.489358434193</v>
      </c>
      <c r="BC102" s="893">
        <v>11247.012543845314</v>
      </c>
      <c r="BD102" s="893">
        <v>11999.815608717467</v>
      </c>
      <c r="BE102" s="894">
        <v>10897.349665052476</v>
      </c>
      <c r="BF102" s="894">
        <v>10848.458394145779</v>
      </c>
      <c r="BG102" s="894">
        <v>10828.365322865167</v>
      </c>
      <c r="BH102" s="895"/>
      <c r="BI102" s="896"/>
      <c r="BJ102" s="842"/>
    </row>
    <row r="103" spans="2:62">
      <c r="Q103" s="740"/>
      <c r="R103" s="891"/>
      <c r="S103" s="1326" t="s">
        <v>901</v>
      </c>
      <c r="T103" s="1446"/>
      <c r="V103" s="740"/>
      <c r="W103" s="891"/>
      <c r="X103" s="897" t="s">
        <v>273</v>
      </c>
      <c r="Y103" s="1446"/>
      <c r="Z103" s="895"/>
      <c r="AA103" s="893">
        <v>10475.346396576759</v>
      </c>
      <c r="AB103" s="893">
        <v>11051.389487157105</v>
      </c>
      <c r="AC103" s="893">
        <v>11817.850666780778</v>
      </c>
      <c r="AD103" s="893">
        <v>12203.859710710614</v>
      </c>
      <c r="AE103" s="893">
        <v>12277.783433849749</v>
      </c>
      <c r="AF103" s="893">
        <v>12581.391862217413</v>
      </c>
      <c r="AG103" s="893">
        <v>13005.868128882579</v>
      </c>
      <c r="AH103" s="893">
        <v>13071.072412506661</v>
      </c>
      <c r="AI103" s="893">
        <v>12903.722355455058</v>
      </c>
      <c r="AJ103" s="893">
        <v>13317.718206392608</v>
      </c>
      <c r="AK103" s="893">
        <v>14139.41227841768</v>
      </c>
      <c r="AL103" s="893">
        <v>14047.179397874181</v>
      </c>
      <c r="AM103" s="893">
        <v>14622.62140515375</v>
      </c>
      <c r="AN103" s="893">
        <v>14315.012186474767</v>
      </c>
      <c r="AO103" s="893">
        <v>14743.306073419501</v>
      </c>
      <c r="AP103" s="893">
        <v>15180.184952478758</v>
      </c>
      <c r="AQ103" s="893">
        <v>14436.934357116377</v>
      </c>
      <c r="AR103" s="893">
        <v>15734.162560595265</v>
      </c>
      <c r="AS103" s="893">
        <v>14325.792199737796</v>
      </c>
      <c r="AT103" s="893">
        <v>14109.655335176039</v>
      </c>
      <c r="AU103" s="893">
        <v>15601.700456559363</v>
      </c>
      <c r="AV103" s="893">
        <v>16937.442612192095</v>
      </c>
      <c r="AW103" s="893">
        <v>18186.908399891799</v>
      </c>
      <c r="AX103" s="893">
        <v>18536.05847517903</v>
      </c>
      <c r="AY103" s="893">
        <v>17055.166677278903</v>
      </c>
      <c r="AZ103" s="893">
        <v>15683.615961818916</v>
      </c>
      <c r="BA103" s="893">
        <v>15311.69526351807</v>
      </c>
      <c r="BB103" s="893">
        <v>15999.257417565859</v>
      </c>
      <c r="BC103" s="893">
        <v>13933.911965655054</v>
      </c>
      <c r="BD103" s="893">
        <v>13277.553307228754</v>
      </c>
      <c r="BE103" s="898">
        <v>13328.526809354871</v>
      </c>
      <c r="BF103" s="898">
        <v>13094.192111424227</v>
      </c>
      <c r="BG103" s="898">
        <v>13596.675577057595</v>
      </c>
      <c r="BH103" s="895"/>
      <c r="BI103" s="896"/>
      <c r="BJ103" s="842"/>
    </row>
    <row r="104" spans="2:62">
      <c r="Q104" s="740"/>
      <c r="R104" s="891"/>
      <c r="S104" s="1326" t="s">
        <v>902</v>
      </c>
      <c r="T104" s="1446"/>
      <c r="V104" s="740"/>
      <c r="W104" s="891"/>
      <c r="X104" s="897" t="s">
        <v>274</v>
      </c>
      <c r="Y104" s="1446"/>
      <c r="Z104" s="895"/>
      <c r="AA104" s="893">
        <v>39150.466373931398</v>
      </c>
      <c r="AB104" s="893">
        <v>40330.568937262127</v>
      </c>
      <c r="AC104" s="893">
        <v>42214.373072660936</v>
      </c>
      <c r="AD104" s="893">
        <v>41660.627635032564</v>
      </c>
      <c r="AE104" s="893">
        <v>45472.546499438133</v>
      </c>
      <c r="AF104" s="893">
        <v>45487.605242743826</v>
      </c>
      <c r="AG104" s="893">
        <v>45599.358770329382</v>
      </c>
      <c r="AH104" s="893">
        <v>43771.824798934838</v>
      </c>
      <c r="AI104" s="893">
        <v>44602.985258961606</v>
      </c>
      <c r="AJ104" s="893">
        <v>47085.352293150339</v>
      </c>
      <c r="AK104" s="893">
        <v>48131.852715280118</v>
      </c>
      <c r="AL104" s="893">
        <v>48641.865976448549</v>
      </c>
      <c r="AM104" s="893">
        <v>53092.473262873056</v>
      </c>
      <c r="AN104" s="893">
        <v>52688.71862378173</v>
      </c>
      <c r="AO104" s="893">
        <v>52347.291373826869</v>
      </c>
      <c r="AP104" s="893">
        <v>54695.483140170487</v>
      </c>
      <c r="AQ104" s="893">
        <v>51098.421855894208</v>
      </c>
      <c r="AR104" s="893">
        <v>56540.954173267732</v>
      </c>
      <c r="AS104" s="893">
        <v>55739.441073663947</v>
      </c>
      <c r="AT104" s="893">
        <v>52285.369384686855</v>
      </c>
      <c r="AU104" s="893">
        <v>58401.793351958331</v>
      </c>
      <c r="AV104" s="893">
        <v>61556.20742958771</v>
      </c>
      <c r="AW104" s="893">
        <v>67961.646937637939</v>
      </c>
      <c r="AX104" s="893">
        <v>68502.89691594569</v>
      </c>
      <c r="AY104" s="893">
        <v>66292.527535685076</v>
      </c>
      <c r="AZ104" s="893">
        <v>61783.844530795592</v>
      </c>
      <c r="BA104" s="893">
        <v>58865.040544253585</v>
      </c>
      <c r="BB104" s="893">
        <v>62116.821362270639</v>
      </c>
      <c r="BC104" s="893">
        <v>55404.28172961071</v>
      </c>
      <c r="BD104" s="893">
        <v>54035.248993788322</v>
      </c>
      <c r="BE104" s="898">
        <v>56252.189644095793</v>
      </c>
      <c r="BF104" s="898">
        <v>54094.481367235378</v>
      </c>
      <c r="BG104" s="898">
        <v>56546.046325583142</v>
      </c>
      <c r="BH104" s="895"/>
      <c r="BI104" s="896"/>
      <c r="BJ104" s="842"/>
    </row>
    <row r="105" spans="2:62">
      <c r="Q105" s="740"/>
      <c r="R105" s="891"/>
      <c r="S105" s="1326" t="s">
        <v>903</v>
      </c>
      <c r="T105" s="1446"/>
      <c r="V105" s="740"/>
      <c r="W105" s="891"/>
      <c r="X105" s="897" t="s">
        <v>275</v>
      </c>
      <c r="Y105" s="1446"/>
      <c r="Z105" s="895"/>
      <c r="AA105" s="893">
        <v>6443.2205429255964</v>
      </c>
      <c r="AB105" s="893">
        <v>6656.6544515081578</v>
      </c>
      <c r="AC105" s="893">
        <v>7064.1232315885463</v>
      </c>
      <c r="AD105" s="893">
        <v>6905.2765910933358</v>
      </c>
      <c r="AE105" s="893">
        <v>6898.844581081029</v>
      </c>
      <c r="AF105" s="893">
        <v>7015.5461415589198</v>
      </c>
      <c r="AG105" s="893">
        <v>7155.7594177934079</v>
      </c>
      <c r="AH105" s="893">
        <v>6705.9687484189453</v>
      </c>
      <c r="AI105" s="893">
        <v>6744.292295629537</v>
      </c>
      <c r="AJ105" s="893">
        <v>6946.1375554634069</v>
      </c>
      <c r="AK105" s="893">
        <v>7010.2077360662206</v>
      </c>
      <c r="AL105" s="893">
        <v>7243.6520730181282</v>
      </c>
      <c r="AM105" s="893">
        <v>7218.924208577836</v>
      </c>
      <c r="AN105" s="893">
        <v>7292.613186425835</v>
      </c>
      <c r="AO105" s="893">
        <v>7739.2771005022787</v>
      </c>
      <c r="AP105" s="893">
        <v>8340.3671028107674</v>
      </c>
      <c r="AQ105" s="893">
        <v>7484.0142920314411</v>
      </c>
      <c r="AR105" s="893">
        <v>8444.9019039311388</v>
      </c>
      <c r="AS105" s="893">
        <v>8003.6072233664909</v>
      </c>
      <c r="AT105" s="893">
        <v>7921.003697388438</v>
      </c>
      <c r="AU105" s="893">
        <v>8968.8695196650406</v>
      </c>
      <c r="AV105" s="893">
        <v>9587.3996697432849</v>
      </c>
      <c r="AW105" s="893">
        <v>10928.972427396508</v>
      </c>
      <c r="AX105" s="893">
        <v>10737.997446450723</v>
      </c>
      <c r="AY105" s="893">
        <v>10198.84645278823</v>
      </c>
      <c r="AZ105" s="893">
        <v>9442.2646593638437</v>
      </c>
      <c r="BA105" s="893">
        <v>8703.9800337115776</v>
      </c>
      <c r="BB105" s="893">
        <v>9322.0199471519227</v>
      </c>
      <c r="BC105" s="893">
        <v>8355.8819917041801</v>
      </c>
      <c r="BD105" s="893">
        <v>7929.175291716595</v>
      </c>
      <c r="BE105" s="898">
        <v>8018.6254469889827</v>
      </c>
      <c r="BF105" s="898">
        <v>7693.5181713187976</v>
      </c>
      <c r="BG105" s="898">
        <v>7828.0369919697496</v>
      </c>
      <c r="BH105" s="895"/>
      <c r="BI105" s="896"/>
      <c r="BJ105" s="842"/>
    </row>
    <row r="106" spans="2:62">
      <c r="Q106" s="740"/>
      <c r="R106" s="891"/>
      <c r="S106" s="1326" t="s">
        <v>904</v>
      </c>
      <c r="T106" s="1446"/>
      <c r="V106" s="740"/>
      <c r="W106" s="891"/>
      <c r="X106" s="897" t="s">
        <v>276</v>
      </c>
      <c r="Y106" s="1446"/>
      <c r="Z106" s="895"/>
      <c r="AA106" s="893">
        <v>13338.264433117596</v>
      </c>
      <c r="AB106" s="893">
        <v>13040.095444766052</v>
      </c>
      <c r="AC106" s="893">
        <v>13352.027770150595</v>
      </c>
      <c r="AD106" s="893">
        <v>13794.019761437232</v>
      </c>
      <c r="AE106" s="893">
        <v>14464.623808674565</v>
      </c>
      <c r="AF106" s="893">
        <v>14966.729059729594</v>
      </c>
      <c r="AG106" s="893">
        <v>15135.72977176878</v>
      </c>
      <c r="AH106" s="893">
        <v>14538.904736186778</v>
      </c>
      <c r="AI106" s="893">
        <v>14134.609204932616</v>
      </c>
      <c r="AJ106" s="893">
        <v>14909.205103464999</v>
      </c>
      <c r="AK106" s="893">
        <v>14769.131998164259</v>
      </c>
      <c r="AL106" s="893">
        <v>14888.476094527025</v>
      </c>
      <c r="AM106" s="893">
        <v>16456.800557896793</v>
      </c>
      <c r="AN106" s="893">
        <v>17141.314912811467</v>
      </c>
      <c r="AO106" s="893">
        <v>17305.288482076234</v>
      </c>
      <c r="AP106" s="893">
        <v>17818.843201423861</v>
      </c>
      <c r="AQ106" s="893">
        <v>17282.497925623065</v>
      </c>
      <c r="AR106" s="893">
        <v>18395.067279458981</v>
      </c>
      <c r="AS106" s="893">
        <v>18687.968705808013</v>
      </c>
      <c r="AT106" s="893">
        <v>17352.413816792603</v>
      </c>
      <c r="AU106" s="893">
        <v>20073.07604511534</v>
      </c>
      <c r="AV106" s="893">
        <v>21570.830101457606</v>
      </c>
      <c r="AW106" s="893">
        <v>24153.478248631349</v>
      </c>
      <c r="AX106" s="893">
        <v>23591.823727118026</v>
      </c>
      <c r="AY106" s="893">
        <v>22995.749573685709</v>
      </c>
      <c r="AZ106" s="893">
        <v>20890.888551310687</v>
      </c>
      <c r="BA106" s="893">
        <v>20276.262633246781</v>
      </c>
      <c r="BB106" s="893">
        <v>20240.020456489354</v>
      </c>
      <c r="BC106" s="893">
        <v>17699.406308006801</v>
      </c>
      <c r="BD106" s="893">
        <v>17667.503178748881</v>
      </c>
      <c r="BE106" s="898">
        <v>18610.326991220405</v>
      </c>
      <c r="BF106" s="898">
        <v>17212.437999565755</v>
      </c>
      <c r="BG106" s="898">
        <v>18065.842382314746</v>
      </c>
      <c r="BH106" s="895"/>
      <c r="BI106" s="896"/>
      <c r="BJ106" s="842"/>
    </row>
    <row r="107" spans="2:62">
      <c r="Q107" s="740"/>
      <c r="R107" s="891"/>
      <c r="S107" s="1326" t="s">
        <v>905</v>
      </c>
      <c r="T107" s="1446"/>
      <c r="V107" s="740"/>
      <c r="W107" s="891"/>
      <c r="X107" s="897" t="s">
        <v>277</v>
      </c>
      <c r="Y107" s="1446"/>
      <c r="Z107" s="895"/>
      <c r="AA107" s="893">
        <v>18685.180524952426</v>
      </c>
      <c r="AB107" s="893">
        <v>19246.833038824221</v>
      </c>
      <c r="AC107" s="893">
        <v>19579.968775978516</v>
      </c>
      <c r="AD107" s="893">
        <v>19306.967185026184</v>
      </c>
      <c r="AE107" s="893">
        <v>20957.836935840511</v>
      </c>
      <c r="AF107" s="893">
        <v>21175.426529824079</v>
      </c>
      <c r="AG107" s="893">
        <v>21905.743620266985</v>
      </c>
      <c r="AH107" s="893">
        <v>21175.841534336814</v>
      </c>
      <c r="AI107" s="893">
        <v>20253.639742238218</v>
      </c>
      <c r="AJ107" s="893">
        <v>21613.107292018678</v>
      </c>
      <c r="AK107" s="893">
        <v>22009.762581100826</v>
      </c>
      <c r="AL107" s="893">
        <v>21776.05305729634</v>
      </c>
      <c r="AM107" s="893">
        <v>23152.605571874967</v>
      </c>
      <c r="AN107" s="893">
        <v>23655.793372369873</v>
      </c>
      <c r="AO107" s="893">
        <v>23773.682361373765</v>
      </c>
      <c r="AP107" s="893">
        <v>24835.849215487335</v>
      </c>
      <c r="AQ107" s="893">
        <v>24594.911039598242</v>
      </c>
      <c r="AR107" s="893">
        <v>26435.259098859729</v>
      </c>
      <c r="AS107" s="893">
        <v>25951.970322896406</v>
      </c>
      <c r="AT107" s="893">
        <v>24691.196956287225</v>
      </c>
      <c r="AU107" s="893">
        <v>27097.328040460408</v>
      </c>
      <c r="AV107" s="893">
        <v>29196.61732315168</v>
      </c>
      <c r="AW107" s="893">
        <v>31757.915481166121</v>
      </c>
      <c r="AX107" s="893">
        <v>33380.555460425196</v>
      </c>
      <c r="AY107" s="893">
        <v>31263.70534271307</v>
      </c>
      <c r="AZ107" s="893">
        <v>28534.091782797368</v>
      </c>
      <c r="BA107" s="893">
        <v>27329.579355991347</v>
      </c>
      <c r="BB107" s="893">
        <v>28146.547580812701</v>
      </c>
      <c r="BC107" s="893">
        <v>24123.025437120254</v>
      </c>
      <c r="BD107" s="893">
        <v>23522.920044216648</v>
      </c>
      <c r="BE107" s="898">
        <v>25374.138719071303</v>
      </c>
      <c r="BF107" s="898">
        <v>24741.860387430745</v>
      </c>
      <c r="BG107" s="898">
        <v>26327.367515675196</v>
      </c>
      <c r="BH107" s="895"/>
      <c r="BI107" s="896"/>
      <c r="BJ107" s="842"/>
    </row>
    <row r="108" spans="2:62">
      <c r="Q108" s="740"/>
      <c r="R108" s="891"/>
      <c r="S108" s="1326" t="s">
        <v>906</v>
      </c>
      <c r="T108" s="1446"/>
      <c r="V108" s="740"/>
      <c r="W108" s="891"/>
      <c r="X108" s="897" t="s">
        <v>278</v>
      </c>
      <c r="Y108" s="1446"/>
      <c r="Z108" s="895"/>
      <c r="AA108" s="893">
        <v>7235.6652352797437</v>
      </c>
      <c r="AB108" s="893">
        <v>7242.2920068340591</v>
      </c>
      <c r="AC108" s="893">
        <v>7678.0154686694586</v>
      </c>
      <c r="AD108" s="893">
        <v>7876.4231306856973</v>
      </c>
      <c r="AE108" s="893">
        <v>8355.9662657443732</v>
      </c>
      <c r="AF108" s="893">
        <v>8506.5808520739447</v>
      </c>
      <c r="AG108" s="893">
        <v>8513.0518097842414</v>
      </c>
      <c r="AH108" s="893">
        <v>7979.6573627332818</v>
      </c>
      <c r="AI108" s="893">
        <v>7972.5061435057605</v>
      </c>
      <c r="AJ108" s="893">
        <v>8241.8506855746564</v>
      </c>
      <c r="AK108" s="893">
        <v>8413.0675967039897</v>
      </c>
      <c r="AL108" s="893">
        <v>8732.4579371566197</v>
      </c>
      <c r="AM108" s="893">
        <v>9091.7832067730342</v>
      </c>
      <c r="AN108" s="893">
        <v>9329.1383288150464</v>
      </c>
      <c r="AO108" s="893">
        <v>9109.7055402939914</v>
      </c>
      <c r="AP108" s="893">
        <v>9853.7334614946794</v>
      </c>
      <c r="AQ108" s="893">
        <v>8877.1528791513738</v>
      </c>
      <c r="AR108" s="893">
        <v>9541.0148403997409</v>
      </c>
      <c r="AS108" s="893">
        <v>9746.5660096582887</v>
      </c>
      <c r="AT108" s="893">
        <v>9178.802384150631</v>
      </c>
      <c r="AU108" s="893">
        <v>9907.9322757725731</v>
      </c>
      <c r="AV108" s="893">
        <v>11025.405592433208</v>
      </c>
      <c r="AW108" s="893">
        <v>11868.269855003782</v>
      </c>
      <c r="AX108" s="893">
        <v>12235.435988992367</v>
      </c>
      <c r="AY108" s="893">
        <v>11925.737584838003</v>
      </c>
      <c r="AZ108" s="893">
        <v>10825.592254128671</v>
      </c>
      <c r="BA108" s="893">
        <v>9830.2630061619184</v>
      </c>
      <c r="BB108" s="893">
        <v>10154.119424212584</v>
      </c>
      <c r="BC108" s="893">
        <v>8975.5552839642423</v>
      </c>
      <c r="BD108" s="893">
        <v>8268.8579013950366</v>
      </c>
      <c r="BE108" s="898">
        <v>9168.8951600577384</v>
      </c>
      <c r="BF108" s="898">
        <v>9172.0305957839701</v>
      </c>
      <c r="BG108" s="898">
        <v>9706.4285264552873</v>
      </c>
      <c r="BH108" s="895"/>
      <c r="BI108" s="896"/>
      <c r="BJ108" s="842"/>
    </row>
    <row r="109" spans="2:62">
      <c r="Q109" s="740"/>
      <c r="R109" s="891"/>
      <c r="S109" s="1326" t="s">
        <v>907</v>
      </c>
      <c r="T109" s="1446"/>
      <c r="V109" s="740"/>
      <c r="W109" s="891"/>
      <c r="X109" s="897" t="s">
        <v>279</v>
      </c>
      <c r="Y109" s="1446"/>
      <c r="Z109" s="895"/>
      <c r="AA109" s="893">
        <v>3560.6849249391107</v>
      </c>
      <c r="AB109" s="893">
        <v>3800.6698982468729</v>
      </c>
      <c r="AC109" s="893">
        <v>3933.2887068655318</v>
      </c>
      <c r="AD109" s="893">
        <v>3936.5875319396528</v>
      </c>
      <c r="AE109" s="893">
        <v>4024.3063043139487</v>
      </c>
      <c r="AF109" s="893">
        <v>4132.3897448472062</v>
      </c>
      <c r="AG109" s="893">
        <v>4468.1868868430465</v>
      </c>
      <c r="AH109" s="893">
        <v>4244.6460473679481</v>
      </c>
      <c r="AI109" s="893">
        <v>4249.289067886888</v>
      </c>
      <c r="AJ109" s="893">
        <v>4370.8283452889018</v>
      </c>
      <c r="AK109" s="893">
        <v>4547.6869800480918</v>
      </c>
      <c r="AL109" s="893">
        <v>4730.0993054985975</v>
      </c>
      <c r="AM109" s="893">
        <v>5064.5474188571752</v>
      </c>
      <c r="AN109" s="893">
        <v>5350.8741477299163</v>
      </c>
      <c r="AO109" s="893">
        <v>5052.3127222339172</v>
      </c>
      <c r="AP109" s="893">
        <v>5247.2006256651521</v>
      </c>
      <c r="AQ109" s="893">
        <v>5006.3546299206682</v>
      </c>
      <c r="AR109" s="893">
        <v>5478.8494814976611</v>
      </c>
      <c r="AS109" s="893">
        <v>5545.4858950948965</v>
      </c>
      <c r="AT109" s="893">
        <v>5009.665891632585</v>
      </c>
      <c r="AU109" s="893">
        <v>5632.7367387202667</v>
      </c>
      <c r="AV109" s="893">
        <v>5971.7033175282759</v>
      </c>
      <c r="AW109" s="893">
        <v>6803.4002551349413</v>
      </c>
      <c r="AX109" s="893">
        <v>7122.7701652244905</v>
      </c>
      <c r="AY109" s="893">
        <v>6736.6770283553496</v>
      </c>
      <c r="AZ109" s="893">
        <v>5668.3186483141835</v>
      </c>
      <c r="BA109" s="893">
        <v>5619.694134189951</v>
      </c>
      <c r="BB109" s="893">
        <v>5785.1964110248609</v>
      </c>
      <c r="BC109" s="893">
        <v>4841.407930146841</v>
      </c>
      <c r="BD109" s="893">
        <v>4514.7262393315168</v>
      </c>
      <c r="BE109" s="898">
        <v>5126.3980941251539</v>
      </c>
      <c r="BF109" s="898">
        <v>4987.2293809729726</v>
      </c>
      <c r="BG109" s="898">
        <v>5061.6437960148896</v>
      </c>
      <c r="BH109" s="895"/>
      <c r="BI109" s="896"/>
      <c r="BJ109" s="842"/>
    </row>
    <row r="110" spans="2:62">
      <c r="Q110" s="740"/>
      <c r="R110" s="891"/>
      <c r="S110" s="1326" t="s">
        <v>908</v>
      </c>
      <c r="T110" s="1446"/>
      <c r="V110" s="740"/>
      <c r="W110" s="891"/>
      <c r="X110" s="897" t="s">
        <v>280</v>
      </c>
      <c r="Y110" s="1446"/>
      <c r="Z110" s="895"/>
      <c r="AA110" s="893">
        <v>10698.467491743761</v>
      </c>
      <c r="AB110" s="893">
        <v>10881.265120164262</v>
      </c>
      <c r="AC110" s="893">
        <v>11611.633523072702</v>
      </c>
      <c r="AD110" s="893">
        <v>11628.905019261514</v>
      </c>
      <c r="AE110" s="893">
        <v>12532.668488039599</v>
      </c>
      <c r="AF110" s="893">
        <v>12772.880789648605</v>
      </c>
      <c r="AG110" s="893">
        <v>12949.292393534533</v>
      </c>
      <c r="AH110" s="893">
        <v>12544.95380656674</v>
      </c>
      <c r="AI110" s="893">
        <v>12405.689311695012</v>
      </c>
      <c r="AJ110" s="893">
        <v>13011.786227020737</v>
      </c>
      <c r="AK110" s="893">
        <v>12653.033047286142</v>
      </c>
      <c r="AL110" s="893">
        <v>13918.561227466897</v>
      </c>
      <c r="AM110" s="893">
        <v>14702.8342281898</v>
      </c>
      <c r="AN110" s="893">
        <v>14762.142035393194</v>
      </c>
      <c r="AO110" s="893">
        <v>15210.972384608642</v>
      </c>
      <c r="AP110" s="893">
        <v>15529.849402702697</v>
      </c>
      <c r="AQ110" s="893">
        <v>14512.423816734794</v>
      </c>
      <c r="AR110" s="893">
        <v>15833.430718199485</v>
      </c>
      <c r="AS110" s="893">
        <v>14803.328980218532</v>
      </c>
      <c r="AT110" s="893">
        <v>14106.118891698043</v>
      </c>
      <c r="AU110" s="893">
        <v>16209.132973590289</v>
      </c>
      <c r="AV110" s="893">
        <v>17966.474777913878</v>
      </c>
      <c r="AW110" s="893">
        <v>19346.291857987271</v>
      </c>
      <c r="AX110" s="893">
        <v>20421.733707990479</v>
      </c>
      <c r="AY110" s="893">
        <v>18749.640058679768</v>
      </c>
      <c r="AZ110" s="893">
        <v>17978.308602855792</v>
      </c>
      <c r="BA110" s="893">
        <v>17654.000044020551</v>
      </c>
      <c r="BB110" s="893">
        <v>17746.000252494508</v>
      </c>
      <c r="BC110" s="893">
        <v>14857.831679269704</v>
      </c>
      <c r="BD110" s="893">
        <v>14397.654384801479</v>
      </c>
      <c r="BE110" s="898">
        <v>15028.641733980145</v>
      </c>
      <c r="BF110" s="898">
        <v>14986.814090295513</v>
      </c>
      <c r="BG110" s="898">
        <v>15882.589355945171</v>
      </c>
      <c r="BH110" s="895"/>
      <c r="BI110" s="896"/>
      <c r="BJ110" s="842"/>
    </row>
    <row r="111" spans="2:62">
      <c r="Q111" s="740"/>
      <c r="R111" s="891"/>
      <c r="S111" s="1326" t="s">
        <v>909</v>
      </c>
      <c r="T111" s="1447"/>
      <c r="V111" s="740"/>
      <c r="W111" s="891"/>
      <c r="X111" s="897" t="s">
        <v>281</v>
      </c>
      <c r="Y111" s="1447"/>
      <c r="Z111" s="895"/>
      <c r="AA111" s="893">
        <v>940.62082058176634</v>
      </c>
      <c r="AB111" s="893">
        <v>955.12720370751322</v>
      </c>
      <c r="AC111" s="893">
        <v>916.0324223973272</v>
      </c>
      <c r="AD111" s="893">
        <v>956.05055608466455</v>
      </c>
      <c r="AE111" s="893">
        <v>947.34505970139458</v>
      </c>
      <c r="AF111" s="893">
        <v>993.67778370736869</v>
      </c>
      <c r="AG111" s="893">
        <v>872.86563988382022</v>
      </c>
      <c r="AH111" s="893">
        <v>943.32522691045529</v>
      </c>
      <c r="AI111" s="893">
        <v>1018.0560713780299</v>
      </c>
      <c r="AJ111" s="893">
        <v>1037.1754613245644</v>
      </c>
      <c r="AK111" s="893">
        <v>1013.7555934561806</v>
      </c>
      <c r="AL111" s="893">
        <v>1084.7478482469091</v>
      </c>
      <c r="AM111" s="893">
        <v>1137.522089029382</v>
      </c>
      <c r="AN111" s="893">
        <v>1263.6511353655746</v>
      </c>
      <c r="AO111" s="893">
        <v>1191.3107284790567</v>
      </c>
      <c r="AP111" s="893">
        <v>1191.641809292664</v>
      </c>
      <c r="AQ111" s="893">
        <v>1200.0638993210614</v>
      </c>
      <c r="AR111" s="893">
        <v>1197.3087003727505</v>
      </c>
      <c r="AS111" s="893">
        <v>1217.8914708267491</v>
      </c>
      <c r="AT111" s="893">
        <v>1143.3593477719935</v>
      </c>
      <c r="AU111" s="893">
        <v>1261.5776281462195</v>
      </c>
      <c r="AV111" s="893">
        <v>1512.6465697262774</v>
      </c>
      <c r="AW111" s="893">
        <v>1499.3727567764959</v>
      </c>
      <c r="AX111" s="893">
        <v>1635.3995121420285</v>
      </c>
      <c r="AY111" s="893">
        <v>1715.5254761334338</v>
      </c>
      <c r="AZ111" s="893">
        <v>1644.9103440564909</v>
      </c>
      <c r="BA111" s="893">
        <v>1548.0272011745858</v>
      </c>
      <c r="BB111" s="893">
        <v>1593.5005740642339</v>
      </c>
      <c r="BC111" s="893">
        <v>1359.6709861802644</v>
      </c>
      <c r="BD111" s="893">
        <v>1360.8840369527215</v>
      </c>
      <c r="BE111" s="898">
        <v>1370.0130824719886</v>
      </c>
      <c r="BF111" s="898">
        <v>1456.6540818648809</v>
      </c>
      <c r="BG111" s="898">
        <v>1473.496247504087</v>
      </c>
      <c r="BH111" s="895"/>
      <c r="BI111" s="896"/>
      <c r="BJ111" s="842"/>
    </row>
    <row r="112" spans="2:62" ht="14.4" thickBot="1">
      <c r="Q112" s="740"/>
      <c r="R112" s="899"/>
      <c r="S112" s="900" t="s">
        <v>134</v>
      </c>
      <c r="T112" s="1448"/>
      <c r="V112" s="740"/>
      <c r="W112" s="899"/>
      <c r="X112" s="900" t="s">
        <v>282</v>
      </c>
      <c r="Y112" s="1448"/>
      <c r="Z112" s="902"/>
      <c r="AA112" s="893">
        <v>6703.7556472889673</v>
      </c>
      <c r="AB112" s="893">
        <v>6607.3460243925692</v>
      </c>
      <c r="AC112" s="893">
        <v>6884.0883416203142</v>
      </c>
      <c r="AD112" s="893">
        <v>6695.3223379585552</v>
      </c>
      <c r="AE112" s="893">
        <v>6892.7195448510711</v>
      </c>
      <c r="AF112" s="893">
        <v>7500.2217438783855</v>
      </c>
      <c r="AG112" s="893">
        <v>6786.5116000618546</v>
      </c>
      <c r="AH112" s="893">
        <v>7062.0245122272299</v>
      </c>
      <c r="AI112" s="893">
        <v>6715.7732741506561</v>
      </c>
      <c r="AJ112" s="893">
        <v>7190.8264591180887</v>
      </c>
      <c r="AK112" s="893">
        <v>7832.1637272996768</v>
      </c>
      <c r="AL112" s="893">
        <v>3862.2293773278438</v>
      </c>
      <c r="AM112" s="893">
        <v>4280.34648032121</v>
      </c>
      <c r="AN112" s="893">
        <v>4486.0087707599487</v>
      </c>
      <c r="AO112" s="893">
        <v>4174.4407206868436</v>
      </c>
      <c r="AP112" s="893">
        <v>1306.6948963793145</v>
      </c>
      <c r="AQ112" s="893">
        <v>1822.4153566733021</v>
      </c>
      <c r="AR112" s="893">
        <v>-189.29662759250203</v>
      </c>
      <c r="AS112" s="893">
        <v>-1237.660932800301</v>
      </c>
      <c r="AT112" s="893">
        <v>2934.3154271207586</v>
      </c>
      <c r="AU112" s="893">
        <v>993.22047721528236</v>
      </c>
      <c r="AV112" s="893">
        <v>-435.54315350982523</v>
      </c>
      <c r="AW112" s="893">
        <v>2068.1743657371753</v>
      </c>
      <c r="AX112" s="893">
        <v>25.41650914596373</v>
      </c>
      <c r="AY112" s="893">
        <v>-3207.9183092248827</v>
      </c>
      <c r="AZ112" s="893">
        <v>1309.8151681686086</v>
      </c>
      <c r="BA112" s="893">
        <v>2450.4744753370105</v>
      </c>
      <c r="BB112" s="893">
        <v>1026.5070221103617</v>
      </c>
      <c r="BC112" s="893">
        <v>-547.00034308626311</v>
      </c>
      <c r="BD112" s="893">
        <v>313.68751991104421</v>
      </c>
      <c r="BE112" s="901">
        <v>4741.50332664911</v>
      </c>
      <c r="BF112" s="901">
        <v>2006.2556709840114</v>
      </c>
      <c r="BG112" s="901">
        <v>-7204.5115516564447</v>
      </c>
      <c r="BH112" s="902"/>
      <c r="BI112" s="903"/>
      <c r="BJ112" s="842"/>
    </row>
    <row r="113" spans="2:66" ht="16.2">
      <c r="B113" s="32"/>
      <c r="C113" s="32"/>
      <c r="D113" s="32"/>
      <c r="E113" s="32"/>
      <c r="F113" s="32"/>
      <c r="G113" s="32"/>
      <c r="H113" s="32"/>
      <c r="I113" s="32"/>
      <c r="J113" s="32"/>
      <c r="K113" s="32"/>
      <c r="L113" s="32"/>
      <c r="M113" s="32"/>
      <c r="N113" s="32"/>
      <c r="O113" s="32"/>
      <c r="P113" s="32"/>
      <c r="Q113" s="904" t="s">
        <v>784</v>
      </c>
      <c r="R113" s="905"/>
      <c r="S113" s="905"/>
      <c r="T113" s="1417"/>
      <c r="U113" s="32"/>
      <c r="V113" s="904" t="s">
        <v>844</v>
      </c>
      <c r="W113" s="905"/>
      <c r="X113" s="905"/>
      <c r="Y113" s="1383"/>
      <c r="Z113" s="906"/>
      <c r="AA113" s="907">
        <f>AA114+AA126+AA130</f>
        <v>95301.599107270798</v>
      </c>
      <c r="AB113" s="907">
        <f t="shared" ref="AB113:BA113" si="16">AB114+AB126+AB130</f>
        <v>96570.398895985621</v>
      </c>
      <c r="AC113" s="907">
        <f t="shared" si="16"/>
        <v>98064.018546208172</v>
      </c>
      <c r="AD113" s="907">
        <f t="shared" si="16"/>
        <v>95661.656157128033</v>
      </c>
      <c r="AE113" s="907">
        <f t="shared" si="16"/>
        <v>100774.69021487169</v>
      </c>
      <c r="AF113" s="907">
        <f t="shared" si="16"/>
        <v>101777.83947774168</v>
      </c>
      <c r="AG113" s="907">
        <f t="shared" si="16"/>
        <v>102915.46799981172</v>
      </c>
      <c r="AH113" s="907">
        <f t="shared" si="16"/>
        <v>101909.02663799326</v>
      </c>
      <c r="AI113" s="907">
        <f t="shared" si="16"/>
        <v>95620.946923686715</v>
      </c>
      <c r="AJ113" s="907">
        <f t="shared" si="16"/>
        <v>95925.890929587011</v>
      </c>
      <c r="AK113" s="907">
        <f t="shared" si="16"/>
        <v>97892.842972514511</v>
      </c>
      <c r="AL113" s="907">
        <f t="shared" si="16"/>
        <v>95798.494384781836</v>
      </c>
      <c r="AM113" s="907">
        <f t="shared" si="16"/>
        <v>93552.338224315405</v>
      </c>
      <c r="AN113" s="907">
        <f t="shared" si="16"/>
        <v>93605.556976805121</v>
      </c>
      <c r="AO113" s="907">
        <f t="shared" si="16"/>
        <v>92775.776087461752</v>
      </c>
      <c r="AP113" s="907">
        <f t="shared" si="16"/>
        <v>93063.11631800959</v>
      </c>
      <c r="AQ113" s="907">
        <f t="shared" si="16"/>
        <v>91766.50654219609</v>
      </c>
      <c r="AR113" s="907">
        <f t="shared" si="16"/>
        <v>91552.649124312695</v>
      </c>
      <c r="AS113" s="907">
        <f t="shared" si="16"/>
        <v>87986.001780007544</v>
      </c>
      <c r="AT113" s="907">
        <f t="shared" si="16"/>
        <v>78607.189588591122</v>
      </c>
      <c r="AU113" s="907">
        <f t="shared" si="16"/>
        <v>80282.499178900092</v>
      </c>
      <c r="AV113" s="907">
        <f t="shared" si="16"/>
        <v>79152.583360443256</v>
      </c>
      <c r="AW113" s="907">
        <f t="shared" si="16"/>
        <v>80990.359609102859</v>
      </c>
      <c r="AX113" s="907">
        <f t="shared" si="16"/>
        <v>82236.001792866708</v>
      </c>
      <c r="AY113" s="907">
        <f t="shared" si="16"/>
        <v>80803.051142642929</v>
      </c>
      <c r="AZ113" s="907">
        <f t="shared" si="16"/>
        <v>79584.796675606485</v>
      </c>
      <c r="BA113" s="907">
        <f t="shared" si="16"/>
        <v>79276.97308025448</v>
      </c>
      <c r="BB113" s="907">
        <f t="shared" ref="BB113:BG113" si="17">BB114+BB126+BB130</f>
        <v>80224.777419561346</v>
      </c>
      <c r="BC113" s="908">
        <f t="shared" si="17"/>
        <v>80166.301634523916</v>
      </c>
      <c r="BD113" s="907">
        <f t="shared" si="17"/>
        <v>78958.108861094806</v>
      </c>
      <c r="BE113" s="909">
        <f t="shared" si="17"/>
        <v>74464.535359536079</v>
      </c>
      <c r="BF113" s="909">
        <f t="shared" si="17"/>
        <v>76600.069538850803</v>
      </c>
      <c r="BG113" s="909">
        <f t="shared" si="17"/>
        <v>72628.592106972312</v>
      </c>
      <c r="BH113" s="910"/>
      <c r="BI113" s="911"/>
      <c r="BJ113" s="752"/>
    </row>
    <row r="114" spans="2:66">
      <c r="B114" s="32"/>
      <c r="C114" s="32"/>
      <c r="D114" s="32"/>
      <c r="E114" s="32"/>
      <c r="F114" s="32"/>
      <c r="G114" s="32"/>
      <c r="H114" s="32"/>
      <c r="I114" s="32"/>
      <c r="J114" s="32"/>
      <c r="K114" s="32"/>
      <c r="L114" s="32"/>
      <c r="M114" s="32"/>
      <c r="N114" s="32"/>
      <c r="O114" s="32"/>
      <c r="P114" s="32"/>
      <c r="Q114" s="912"/>
      <c r="R114" s="1384" t="s">
        <v>785</v>
      </c>
      <c r="S114" s="913"/>
      <c r="T114" s="1449"/>
      <c r="V114" s="912"/>
      <c r="W114" s="1384" t="s">
        <v>399</v>
      </c>
      <c r="X114" s="913"/>
      <c r="Y114" s="1418"/>
      <c r="Z114" s="1465"/>
      <c r="AA114" s="914">
        <f>'2.CO2-Sector'!AA47</f>
        <v>65196.323143276459</v>
      </c>
      <c r="AB114" s="914">
        <f>'2.CO2-Sector'!AB47</f>
        <v>66504.092305815269</v>
      </c>
      <c r="AC114" s="914">
        <f>'2.CO2-Sector'!AC47</f>
        <v>66491.195503071212</v>
      </c>
      <c r="AD114" s="914">
        <f>'2.CO2-Sector'!AD47</f>
        <v>65206.604272042714</v>
      </c>
      <c r="AE114" s="914">
        <f>'2.CO2-Sector'!AE47</f>
        <v>66914.673664794915</v>
      </c>
      <c r="AF114" s="914">
        <f>'2.CO2-Sector'!AF47</f>
        <v>67217.368352101825</v>
      </c>
      <c r="AG114" s="914">
        <f>'2.CO2-Sector'!AG47</f>
        <v>67812.530773379403</v>
      </c>
      <c r="AH114" s="914">
        <f>'2.CO2-Sector'!AH47</f>
        <v>65340.795303443796</v>
      </c>
      <c r="AI114" s="914">
        <f>'2.CO2-Sector'!AI47</f>
        <v>59281.526422960596</v>
      </c>
      <c r="AJ114" s="914">
        <f>'2.CO2-Sector'!AJ47</f>
        <v>59655.920434108535</v>
      </c>
      <c r="AK114" s="914">
        <f>'2.CO2-Sector'!AK47</f>
        <v>60154.895210494251</v>
      </c>
      <c r="AL114" s="914">
        <f>'2.CO2-Sector'!AL47</f>
        <v>58863.110648753762</v>
      </c>
      <c r="AM114" s="914">
        <f>'2.CO2-Sector'!AM47</f>
        <v>56522.873815233681</v>
      </c>
      <c r="AN114" s="914">
        <f>'2.CO2-Sector'!AN47</f>
        <v>55902.237976626049</v>
      </c>
      <c r="AO114" s="914">
        <f>'2.CO2-Sector'!AO47</f>
        <v>55904.276289894995</v>
      </c>
      <c r="AP114" s="914">
        <f>'2.CO2-Sector'!AP47</f>
        <v>56970.740081467309</v>
      </c>
      <c r="AQ114" s="914">
        <f>'2.CO2-Sector'!AQ47</f>
        <v>57283.155380522221</v>
      </c>
      <c r="AR114" s="914">
        <f>'2.CO2-Sector'!AR47</f>
        <v>56466.742968828396</v>
      </c>
      <c r="AS114" s="914">
        <f>'2.CO2-Sector'!AS47</f>
        <v>52108.854452946929</v>
      </c>
      <c r="AT114" s="914">
        <f>'2.CO2-Sector'!AT47</f>
        <v>46651.608739460622</v>
      </c>
      <c r="AU114" s="914">
        <f>'2.CO2-Sector'!AU47</f>
        <v>47672.879069099632</v>
      </c>
      <c r="AV114" s="914">
        <f>'2.CO2-Sector'!AV47</f>
        <v>47394.150784406789</v>
      </c>
      <c r="AW114" s="914">
        <f>'2.CO2-Sector'!AW47</f>
        <v>47523.510632684731</v>
      </c>
      <c r="AX114" s="914">
        <f>'2.CO2-Sector'!AX47</f>
        <v>49266.855777426448</v>
      </c>
      <c r="AY114" s="914">
        <f>'2.CO2-Sector'!AY47</f>
        <v>48677.280068889304</v>
      </c>
      <c r="AZ114" s="914">
        <f>'2.CO2-Sector'!AZ47</f>
        <v>47197.821418716601</v>
      </c>
      <c r="BA114" s="915">
        <f>'2.CO2-Sector'!BA47</f>
        <v>46789.742690285486</v>
      </c>
      <c r="BB114" s="914">
        <f>'2.CO2-Sector'!BB47</f>
        <v>47532.840888815423</v>
      </c>
      <c r="BC114" s="916">
        <f>'2.CO2-Sector'!BC47</f>
        <v>46823.517707337771</v>
      </c>
      <c r="BD114" s="914">
        <f>'2.CO2-Sector'!BD47</f>
        <v>45187.573366860597</v>
      </c>
      <c r="BE114" s="915">
        <f>'2.CO2-Sector'!BE47</f>
        <v>42256.012007664933</v>
      </c>
      <c r="BF114" s="915">
        <f>'2.CO2-Sector'!BF47</f>
        <v>43710.553350630878</v>
      </c>
      <c r="BG114" s="915">
        <f>'2.CO2-Sector'!BG47</f>
        <v>40884.419613312501</v>
      </c>
      <c r="BH114" s="917"/>
      <c r="BI114" s="918"/>
      <c r="BJ114" s="919"/>
    </row>
    <row r="115" spans="2:66" ht="15" customHeight="1">
      <c r="B115" s="32"/>
      <c r="C115" s="32"/>
      <c r="D115" s="32"/>
      <c r="E115" s="32"/>
      <c r="F115" s="32"/>
      <c r="G115" s="32"/>
      <c r="H115" s="32"/>
      <c r="I115" s="32"/>
      <c r="J115" s="32"/>
      <c r="K115" s="32"/>
      <c r="L115" s="32"/>
      <c r="M115" s="32"/>
      <c r="N115" s="32"/>
      <c r="O115" s="32"/>
      <c r="P115" s="32"/>
      <c r="Q115" s="920"/>
      <c r="R115" s="1419"/>
      <c r="S115" s="741" t="s">
        <v>47</v>
      </c>
      <c r="T115" s="1420"/>
      <c r="V115" s="920"/>
      <c r="W115" s="1419"/>
      <c r="X115" s="741" t="s">
        <v>194</v>
      </c>
      <c r="Y115" s="1483"/>
      <c r="Z115" s="924"/>
      <c r="AA115" s="921">
        <f t="shared" ref="AA115:AX115" si="18">SUM(AA116:AA119)</f>
        <v>48713.799951557143</v>
      </c>
      <c r="AB115" s="921">
        <f t="shared" si="18"/>
        <v>50055.727509006254</v>
      </c>
      <c r="AC115" s="921">
        <f t="shared" si="18"/>
        <v>50515.742177053216</v>
      </c>
      <c r="AD115" s="921">
        <f t="shared" si="18"/>
        <v>49824.560488012197</v>
      </c>
      <c r="AE115" s="921">
        <f t="shared" si="18"/>
        <v>50822.750362904619</v>
      </c>
      <c r="AF115" s="921">
        <f t="shared" si="18"/>
        <v>50688.531077973988</v>
      </c>
      <c r="AG115" s="921">
        <f t="shared" si="18"/>
        <v>51044.127701300742</v>
      </c>
      <c r="AH115" s="921">
        <f t="shared" si="18"/>
        <v>48409.229513127852</v>
      </c>
      <c r="AI115" s="921">
        <f t="shared" si="18"/>
        <v>43437.701232996616</v>
      </c>
      <c r="AJ115" s="921">
        <f t="shared" si="18"/>
        <v>43162.221354085559</v>
      </c>
      <c r="AK115" s="921">
        <f t="shared" si="18"/>
        <v>43487.276922285935</v>
      </c>
      <c r="AL115" s="921">
        <f t="shared" si="18"/>
        <v>42501.923029075173</v>
      </c>
      <c r="AM115" s="921">
        <f t="shared" si="18"/>
        <v>40225.138974983514</v>
      </c>
      <c r="AN115" s="921">
        <f t="shared" si="18"/>
        <v>40022.706637526935</v>
      </c>
      <c r="AO115" s="921">
        <f t="shared" si="18"/>
        <v>39745.124832842463</v>
      </c>
      <c r="AP115" s="921">
        <f t="shared" si="18"/>
        <v>41111.508723424922</v>
      </c>
      <c r="AQ115" s="921">
        <f t="shared" si="18"/>
        <v>41069.217387605189</v>
      </c>
      <c r="AR115" s="921">
        <f t="shared" si="18"/>
        <v>40094.300578232018</v>
      </c>
      <c r="AS115" s="921">
        <f t="shared" si="18"/>
        <v>37327.809573850856</v>
      </c>
      <c r="AT115" s="921">
        <f t="shared" si="18"/>
        <v>32651.320523922066</v>
      </c>
      <c r="AU115" s="921">
        <f t="shared" si="18"/>
        <v>32676.031698858231</v>
      </c>
      <c r="AV115" s="921">
        <f t="shared" si="18"/>
        <v>32983.411629760099</v>
      </c>
      <c r="AW115" s="921">
        <f t="shared" si="18"/>
        <v>33594.961899891277</v>
      </c>
      <c r="AX115" s="921">
        <f t="shared" si="18"/>
        <v>34930.311560817281</v>
      </c>
      <c r="AY115" s="921">
        <f t="shared" ref="AY115:BE115" si="19">SUM(AY116:AY119)</f>
        <v>34678.091525374628</v>
      </c>
      <c r="AZ115" s="921">
        <f t="shared" si="19"/>
        <v>33525.535694038939</v>
      </c>
      <c r="BA115" s="922">
        <f t="shared" si="19"/>
        <v>33421.166717103173</v>
      </c>
      <c r="BB115" s="921">
        <f t="shared" si="19"/>
        <v>33940.112768815561</v>
      </c>
      <c r="BC115" s="923">
        <f t="shared" si="19"/>
        <v>33565.012665797505</v>
      </c>
      <c r="BD115" s="921">
        <f t="shared" si="19"/>
        <v>32232.041261313967</v>
      </c>
      <c r="BE115" s="922">
        <f t="shared" si="19"/>
        <v>30702.798503151902</v>
      </c>
      <c r="BF115" s="922">
        <f t="shared" ref="BF115:BG115" si="20">SUM(BF116:BF119)</f>
        <v>31084.754020263437</v>
      </c>
      <c r="BG115" s="922">
        <f t="shared" si="20"/>
        <v>29004.705830250645</v>
      </c>
      <c r="BH115" s="924"/>
      <c r="BI115" s="925"/>
      <c r="BJ115" s="919"/>
    </row>
    <row r="116" spans="2:66" ht="15" customHeight="1">
      <c r="B116" s="32"/>
      <c r="C116" s="32"/>
      <c r="D116" s="32"/>
      <c r="E116" s="32"/>
      <c r="F116" s="32"/>
      <c r="G116" s="32"/>
      <c r="H116" s="32"/>
      <c r="I116" s="32"/>
      <c r="J116" s="32"/>
      <c r="K116" s="32"/>
      <c r="L116" s="32"/>
      <c r="M116" s="32"/>
      <c r="N116" s="32"/>
      <c r="O116" s="32"/>
      <c r="P116" s="32"/>
      <c r="Q116" s="920"/>
      <c r="R116" s="1419"/>
      <c r="S116" s="414"/>
      <c r="T116" s="1421" t="s">
        <v>786</v>
      </c>
      <c r="V116" s="920"/>
      <c r="W116" s="1419"/>
      <c r="X116" s="414"/>
      <c r="Y116" s="1410" t="s">
        <v>195</v>
      </c>
      <c r="Z116" s="928"/>
      <c r="AA116" s="926">
        <f>'2.CO2-Sector'!AA49</f>
        <v>38701.103416042592</v>
      </c>
      <c r="AB116" s="926">
        <f>'2.CO2-Sector'!AB49</f>
        <v>40346.744742035473</v>
      </c>
      <c r="AC116" s="926">
        <f>'2.CO2-Sector'!AC49</f>
        <v>41665.79114506545</v>
      </c>
      <c r="AD116" s="926">
        <f>'2.CO2-Sector'!AD49</f>
        <v>41224.494256585334</v>
      </c>
      <c r="AE116" s="926">
        <f>'2.CO2-Sector'!AE49</f>
        <v>42297.116417365723</v>
      </c>
      <c r="AF116" s="926">
        <f>'2.CO2-Sector'!AF49</f>
        <v>42142.02726535382</v>
      </c>
      <c r="AG116" s="926">
        <f>'2.CO2-Sector'!AG49</f>
        <v>42559.539804125336</v>
      </c>
      <c r="AH116" s="926">
        <f>'2.CO2-Sector'!AH49</f>
        <v>39926.083389390726</v>
      </c>
      <c r="AI116" s="926">
        <f>'2.CO2-Sector'!AI49</f>
        <v>35362.599382577479</v>
      </c>
      <c r="AJ116" s="926">
        <f>'2.CO2-Sector'!AJ49</f>
        <v>35010.124942594921</v>
      </c>
      <c r="AK116" s="926">
        <f>'2.CO2-Sector'!AK49</f>
        <v>35085.742906855594</v>
      </c>
      <c r="AL116" s="926">
        <f>'2.CO2-Sector'!AL49</f>
        <v>34374.185269382258</v>
      </c>
      <c r="AM116" s="926">
        <f>'2.CO2-Sector'!AM49</f>
        <v>32417.253435765444</v>
      </c>
      <c r="AN116" s="926">
        <f>'2.CO2-Sector'!AN49</f>
        <v>31935.273453308597</v>
      </c>
      <c r="AO116" s="926">
        <f>'2.CO2-Sector'!AO49</f>
        <v>31276.189983420805</v>
      </c>
      <c r="AP116" s="926">
        <f>'2.CO2-Sector'!AP49</f>
        <v>32279.645554026018</v>
      </c>
      <c r="AQ116" s="926">
        <f>'2.CO2-Sector'!AQ49</f>
        <v>31990.873871774482</v>
      </c>
      <c r="AR116" s="926">
        <f>'2.CO2-Sector'!AR49</f>
        <v>30658.349937916188</v>
      </c>
      <c r="AS116" s="926">
        <f>'2.CO2-Sector'!AS49</f>
        <v>28552.561480293498</v>
      </c>
      <c r="AT116" s="926">
        <f>'2.CO2-Sector'!AT49</f>
        <v>25308.481718967807</v>
      </c>
      <c r="AU116" s="926">
        <f>'2.CO2-Sector'!AU49</f>
        <v>24321.270937421363</v>
      </c>
      <c r="AV116" s="926">
        <f>'2.CO2-Sector'!AV49</f>
        <v>24982.895526650263</v>
      </c>
      <c r="AW116" s="926">
        <f>'2.CO2-Sector'!AW49</f>
        <v>25624.79533860795</v>
      </c>
      <c r="AX116" s="926">
        <f>'2.CO2-Sector'!AX49</f>
        <v>26805.206128279013</v>
      </c>
      <c r="AY116" s="926">
        <f>'2.CO2-Sector'!AY49</f>
        <v>26557.37523672733</v>
      </c>
      <c r="AZ116" s="926">
        <f>'2.CO2-Sector'!AZ49</f>
        <v>25936.139788924989</v>
      </c>
      <c r="BA116" s="894">
        <f>'2.CO2-Sector'!BA49</f>
        <v>25969.470794926132</v>
      </c>
      <c r="BB116" s="926">
        <f>'2.CO2-Sector'!BB49</f>
        <v>26428.778063772283</v>
      </c>
      <c r="BC116" s="927">
        <f>'2.CO2-Sector'!BC49</f>
        <v>26182.943719015086</v>
      </c>
      <c r="BD116" s="926">
        <f>'2.CO2-Sector'!BD49</f>
        <v>25328.005761907836</v>
      </c>
      <c r="BE116" s="894">
        <f>'2.CO2-Sector'!BE49</f>
        <v>24490.267324230699</v>
      </c>
      <c r="BF116" s="894">
        <f>'2.CO2-Sector'!BF49</f>
        <v>24395.605542970698</v>
      </c>
      <c r="BG116" s="894">
        <f>'2.CO2-Sector'!BG49</f>
        <v>22479.160225974269</v>
      </c>
      <c r="BH116" s="928"/>
      <c r="BI116" s="929"/>
      <c r="BJ116" s="919"/>
    </row>
    <row r="117" spans="2:66" ht="15" customHeight="1">
      <c r="B117" s="32"/>
      <c r="C117" s="32"/>
      <c r="D117" s="32"/>
      <c r="E117" s="32"/>
      <c r="F117" s="32"/>
      <c r="G117" s="32"/>
      <c r="H117" s="32"/>
      <c r="I117" s="32"/>
      <c r="J117" s="32"/>
      <c r="K117" s="32"/>
      <c r="L117" s="32"/>
      <c r="M117" s="32"/>
      <c r="N117" s="32"/>
      <c r="O117" s="32"/>
      <c r="P117" s="32"/>
      <c r="Q117" s="920"/>
      <c r="R117" s="1419"/>
      <c r="S117" s="414"/>
      <c r="T117" s="1422" t="s">
        <v>787</v>
      </c>
      <c r="V117" s="920"/>
      <c r="W117" s="1419"/>
      <c r="X117" s="414"/>
      <c r="Y117" s="1379" t="s">
        <v>196</v>
      </c>
      <c r="Z117" s="895"/>
      <c r="AA117" s="893">
        <f>'2.CO2-Sector'!AA50</f>
        <v>6674.4490046098008</v>
      </c>
      <c r="AB117" s="893">
        <f>'2.CO2-Sector'!AB50</f>
        <v>6524.5328569297899</v>
      </c>
      <c r="AC117" s="893">
        <f>'2.CO2-Sector'!AC50</f>
        <v>5945.8339540571296</v>
      </c>
      <c r="AD117" s="893">
        <f>'2.CO2-Sector'!AD50</f>
        <v>5842.3534676861218</v>
      </c>
      <c r="AE117" s="893">
        <f>'2.CO2-Sector'!AE50</f>
        <v>5740.0247792311475</v>
      </c>
      <c r="AF117" s="893">
        <f>'2.CO2-Sector'!AF50</f>
        <v>5795.1316308500936</v>
      </c>
      <c r="AG117" s="893">
        <f>'2.CO2-Sector'!AG50</f>
        <v>5789.0719316293607</v>
      </c>
      <c r="AH117" s="893">
        <f>'2.CO2-Sector'!AH50</f>
        <v>5903.8352801359188</v>
      </c>
      <c r="AI117" s="893">
        <f>'2.CO2-Sector'!AI50</f>
        <v>5638.1994106625216</v>
      </c>
      <c r="AJ117" s="893">
        <f>'2.CO2-Sector'!AJ50</f>
        <v>5703.2053582387398</v>
      </c>
      <c r="AK117" s="893">
        <f>'2.CO2-Sector'!AK50</f>
        <v>5899.9845210859867</v>
      </c>
      <c r="AL117" s="893">
        <f>'2.CO2-Sector'!AL50</f>
        <v>5594.9262706926856</v>
      </c>
      <c r="AM117" s="893">
        <f>'2.CO2-Sector'!AM50</f>
        <v>5607.0023060629446</v>
      </c>
      <c r="AN117" s="893">
        <f>'2.CO2-Sector'!AN50</f>
        <v>6016.2632307025469</v>
      </c>
      <c r="AO117" s="893">
        <f>'2.CO2-Sector'!AO50</f>
        <v>6398.6869967575658</v>
      </c>
      <c r="AP117" s="893">
        <f>'2.CO2-Sector'!AP50</f>
        <v>6645.7105523034488</v>
      </c>
      <c r="AQ117" s="893">
        <f>'2.CO2-Sector'!AQ50</f>
        <v>6788.1886315874171</v>
      </c>
      <c r="AR117" s="893">
        <f>'2.CO2-Sector'!AR50</f>
        <v>7012.0890129308336</v>
      </c>
      <c r="AS117" s="893">
        <f>'2.CO2-Sector'!AS50</f>
        <v>6591.81832614634</v>
      </c>
      <c r="AT117" s="893">
        <f>'2.CO2-Sector'!AT50</f>
        <v>5364.6005099960848</v>
      </c>
      <c r="AU117" s="893">
        <f>'2.CO2-Sector'!AU50</f>
        <v>6284.7190568659116</v>
      </c>
      <c r="AV117" s="893">
        <f>'2.CO2-Sector'!AV50</f>
        <v>5895.7907835699853</v>
      </c>
      <c r="AW117" s="893">
        <f>'2.CO2-Sector'!AW50</f>
        <v>5679.3251402286451</v>
      </c>
      <c r="AX117" s="893">
        <f>'2.CO2-Sector'!AX50</f>
        <v>5766.6750900500374</v>
      </c>
      <c r="AY117" s="893">
        <f>'2.CO2-Sector'!AY50</f>
        <v>5811.9451381047556</v>
      </c>
      <c r="AZ117" s="893">
        <f>'2.CO2-Sector'!AZ50</f>
        <v>5477.0464397639898</v>
      </c>
      <c r="BA117" s="898">
        <f>'2.CO2-Sector'!BA50</f>
        <v>5504.0022085956616</v>
      </c>
      <c r="BB117" s="893">
        <f>'2.CO2-Sector'!BB50</f>
        <v>5583.2353800745541</v>
      </c>
      <c r="BC117" s="930">
        <f>'2.CO2-Sector'!BC50</f>
        <v>5615.0174032474988</v>
      </c>
      <c r="BD117" s="893">
        <f>'2.CO2-Sector'!BD50</f>
        <v>5200.0262366432871</v>
      </c>
      <c r="BE117" s="898">
        <f>'2.CO2-Sector'!BE50</f>
        <v>4504.2505011024523</v>
      </c>
      <c r="BF117" s="898">
        <f>'2.CO2-Sector'!BF50</f>
        <v>4891.887190342547</v>
      </c>
      <c r="BG117" s="898">
        <f>'2.CO2-Sector'!BG50</f>
        <v>4650.4486910657151</v>
      </c>
      <c r="BH117" s="895"/>
      <c r="BI117" s="896"/>
      <c r="BJ117" s="919"/>
    </row>
    <row r="118" spans="2:66" ht="15" customHeight="1">
      <c r="B118" s="32"/>
      <c r="C118" s="32"/>
      <c r="D118" s="32"/>
      <c r="E118" s="32"/>
      <c r="F118" s="32"/>
      <c r="G118" s="32"/>
      <c r="H118" s="32"/>
      <c r="I118" s="32"/>
      <c r="J118" s="32"/>
      <c r="K118" s="32"/>
      <c r="L118" s="32"/>
      <c r="M118" s="32"/>
      <c r="N118" s="32"/>
      <c r="O118" s="32"/>
      <c r="P118" s="32"/>
      <c r="Q118" s="920"/>
      <c r="R118" s="1419"/>
      <c r="S118" s="414"/>
      <c r="T118" s="1422" t="s">
        <v>788</v>
      </c>
      <c r="V118" s="920"/>
      <c r="W118" s="1419"/>
      <c r="X118" s="414"/>
      <c r="Y118" s="1422" t="s">
        <v>197</v>
      </c>
      <c r="Z118" s="895"/>
      <c r="AA118" s="893">
        <f>'2.CO2-Sector'!AA51</f>
        <v>312.93265823101166</v>
      </c>
      <c r="AB118" s="893">
        <f>'2.CO2-Sector'!AB51</f>
        <v>307.97107789698435</v>
      </c>
      <c r="AC118" s="893">
        <f>'2.CO2-Sector'!AC51</f>
        <v>295.29687962532637</v>
      </c>
      <c r="AD118" s="893">
        <f>'2.CO2-Sector'!AD51</f>
        <v>290.63467317525141</v>
      </c>
      <c r="AE118" s="893">
        <f>'2.CO2-Sector'!AE51</f>
        <v>290.02818822876941</v>
      </c>
      <c r="AF118" s="893">
        <f>'2.CO2-Sector'!AF51</f>
        <v>283.40724792134881</v>
      </c>
      <c r="AG118" s="893">
        <f>'2.CO2-Sector'!AG51</f>
        <v>282.81616108587957</v>
      </c>
      <c r="AH118" s="893">
        <f>'2.CO2-Sector'!AH51</f>
        <v>270.4505316939792</v>
      </c>
      <c r="AI118" s="893">
        <f>'2.CO2-Sector'!AI51</f>
        <v>231.01486186880268</v>
      </c>
      <c r="AJ118" s="893">
        <f>'2.CO2-Sector'!AJ51</f>
        <v>236.17622947190605</v>
      </c>
      <c r="AK118" s="893">
        <f>'2.CO2-Sector'!AK51</f>
        <v>232.77059403447643</v>
      </c>
      <c r="AL118" s="893">
        <f>'2.CO2-Sector'!AL51</f>
        <v>223.34615935223468</v>
      </c>
      <c r="AM118" s="893">
        <f>'2.CO2-Sector'!AM51</f>
        <v>216.97067555275785</v>
      </c>
      <c r="AN118" s="893">
        <f>'2.CO2-Sector'!AN51</f>
        <v>253.04917488817512</v>
      </c>
      <c r="AO118" s="893">
        <f>'2.CO2-Sector'!AO51</f>
        <v>259.84110151123582</v>
      </c>
      <c r="AP118" s="893">
        <f>'2.CO2-Sector'!AP51</f>
        <v>243.96514344126908</v>
      </c>
      <c r="AQ118" s="893">
        <f>'2.CO2-Sector'!AQ51</f>
        <v>231.92793937005607</v>
      </c>
      <c r="AR118" s="893">
        <f>'2.CO2-Sector'!AR51</f>
        <v>216.15611100140237</v>
      </c>
      <c r="AS118" s="893">
        <f>'2.CO2-Sector'!AS51</f>
        <v>183.2383982729593</v>
      </c>
      <c r="AT118" s="893">
        <f>'2.CO2-Sector'!AT51</f>
        <v>164.79831510666327</v>
      </c>
      <c r="AU118" s="893">
        <f>'2.CO2-Sector'!AU51</f>
        <v>188.02623863878793</v>
      </c>
      <c r="AV118" s="893">
        <f>'2.CO2-Sector'!AV51</f>
        <v>188.07840694740474</v>
      </c>
      <c r="AW118" s="893">
        <f>'2.CO2-Sector'!AW51</f>
        <v>199.57086177654855</v>
      </c>
      <c r="AX118" s="893">
        <f>'2.CO2-Sector'!AX51</f>
        <v>212.11792199407731</v>
      </c>
      <c r="AY118" s="893">
        <f>'2.CO2-Sector'!AY51</f>
        <v>209.39134529972279</v>
      </c>
      <c r="AZ118" s="893">
        <f>'2.CO2-Sector'!AZ51</f>
        <v>210.50366839149265</v>
      </c>
      <c r="BA118" s="898">
        <f>'2.CO2-Sector'!BA51</f>
        <v>206.20457113393425</v>
      </c>
      <c r="BB118" s="893">
        <f>'2.CO2-Sector'!BB51</f>
        <v>213.00806049427757</v>
      </c>
      <c r="BC118" s="930">
        <f>'2.CO2-Sector'!BC51</f>
        <v>217.2544088476491</v>
      </c>
      <c r="BD118" s="893">
        <f>'2.CO2-Sector'!BD51</f>
        <v>197.83983652610891</v>
      </c>
      <c r="BE118" s="898">
        <f>'2.CO2-Sector'!BE51</f>
        <v>163.5904862519815</v>
      </c>
      <c r="BF118" s="898">
        <f>'2.CO2-Sector'!BF51</f>
        <v>167.55476597757024</v>
      </c>
      <c r="BG118" s="898">
        <f>'2.CO2-Sector'!BG51</f>
        <v>148.2596864722301</v>
      </c>
      <c r="BH118" s="895"/>
      <c r="BI118" s="896"/>
      <c r="BJ118" s="919"/>
    </row>
    <row r="119" spans="2:66" ht="14.25" customHeight="1">
      <c r="B119" s="32"/>
      <c r="C119" s="32"/>
      <c r="D119" s="32"/>
      <c r="E119" s="32"/>
      <c r="F119" s="32"/>
      <c r="G119" s="32"/>
      <c r="H119" s="32"/>
      <c r="I119" s="32"/>
      <c r="J119" s="32"/>
      <c r="K119" s="32"/>
      <c r="L119" s="32"/>
      <c r="M119" s="32"/>
      <c r="N119" s="32"/>
      <c r="O119" s="32"/>
      <c r="P119" s="32"/>
      <c r="Q119" s="920"/>
      <c r="R119" s="1419"/>
      <c r="S119" s="932"/>
      <c r="T119" s="1411" t="s">
        <v>896</v>
      </c>
      <c r="V119" s="920"/>
      <c r="W119" s="1419"/>
      <c r="X119" s="932"/>
      <c r="Y119" s="1411" t="s">
        <v>198</v>
      </c>
      <c r="Z119" s="936"/>
      <c r="AA119" s="933">
        <f>'2.CO2-Sector'!AA52</f>
        <v>3025.3148726737413</v>
      </c>
      <c r="AB119" s="933">
        <f>'2.CO2-Sector'!AB52</f>
        <v>2876.4788321440037</v>
      </c>
      <c r="AC119" s="933">
        <f>'2.CO2-Sector'!AC52</f>
        <v>2608.8201983053082</v>
      </c>
      <c r="AD119" s="933">
        <f>'2.CO2-Sector'!AD52</f>
        <v>2467.0780905654915</v>
      </c>
      <c r="AE119" s="933">
        <f>'2.CO2-Sector'!AE52</f>
        <v>2495.5809780789796</v>
      </c>
      <c r="AF119" s="933">
        <f>'2.CO2-Sector'!AF52</f>
        <v>2467.9649338487307</v>
      </c>
      <c r="AG119" s="933">
        <f>'2.CO2-Sector'!AG52</f>
        <v>2412.6998044601655</v>
      </c>
      <c r="AH119" s="933">
        <f>'2.CO2-Sector'!AH52</f>
        <v>2308.86031190723</v>
      </c>
      <c r="AI119" s="933">
        <f>'2.CO2-Sector'!AI52</f>
        <v>2205.887577887816</v>
      </c>
      <c r="AJ119" s="933">
        <f>'2.CO2-Sector'!AJ52</f>
        <v>2212.7148237799938</v>
      </c>
      <c r="AK119" s="933">
        <f>'2.CO2-Sector'!AK52</f>
        <v>2268.7789003098792</v>
      </c>
      <c r="AL119" s="933">
        <f>'2.CO2-Sector'!AL52</f>
        <v>2309.4653296479942</v>
      </c>
      <c r="AM119" s="933">
        <f>'2.CO2-Sector'!AM52</f>
        <v>1983.9125576023625</v>
      </c>
      <c r="AN119" s="933">
        <f>'2.CO2-Sector'!AN52</f>
        <v>1818.1207786276111</v>
      </c>
      <c r="AO119" s="933">
        <f>'2.CO2-Sector'!AO52</f>
        <v>1810.4067511528565</v>
      </c>
      <c r="AP119" s="933">
        <f>'2.CO2-Sector'!AP52</f>
        <v>1942.187473654189</v>
      </c>
      <c r="AQ119" s="933">
        <f>'2.CO2-Sector'!AQ52</f>
        <v>2058.2269448732345</v>
      </c>
      <c r="AR119" s="933">
        <f>'2.CO2-Sector'!AR52</f>
        <v>2207.7055163835989</v>
      </c>
      <c r="AS119" s="933">
        <f>'2.CO2-Sector'!AS52</f>
        <v>2000.1913691380626</v>
      </c>
      <c r="AT119" s="933">
        <f>'2.CO2-Sector'!AT52</f>
        <v>1813.4399798515126</v>
      </c>
      <c r="AU119" s="933">
        <f>'2.CO2-Sector'!AU52</f>
        <v>1882.0154659321704</v>
      </c>
      <c r="AV119" s="933">
        <f>'2.CO2-Sector'!AV52</f>
        <v>1916.6469125924464</v>
      </c>
      <c r="AW119" s="933">
        <f>'2.CO2-Sector'!AW52</f>
        <v>2091.2705592781335</v>
      </c>
      <c r="AX119" s="933">
        <f>'2.CO2-Sector'!AX52</f>
        <v>2146.3124204941573</v>
      </c>
      <c r="AY119" s="933">
        <f>'2.CO2-Sector'!AY52</f>
        <v>2099.3798052428242</v>
      </c>
      <c r="AZ119" s="933">
        <f>'2.CO2-Sector'!AZ52</f>
        <v>1901.845796958469</v>
      </c>
      <c r="BA119" s="934">
        <f>'2.CO2-Sector'!BA52</f>
        <v>1741.4891424474445</v>
      </c>
      <c r="BB119" s="933">
        <f>'2.CO2-Sector'!BB52</f>
        <v>1715.0912644744483</v>
      </c>
      <c r="BC119" s="935">
        <f>'2.CO2-Sector'!BC52</f>
        <v>1549.7971346872716</v>
      </c>
      <c r="BD119" s="933">
        <f>'2.CO2-Sector'!BD52</f>
        <v>1506.1694262367337</v>
      </c>
      <c r="BE119" s="934">
        <f>'2.CO2-Sector'!BE52</f>
        <v>1544.6901915667684</v>
      </c>
      <c r="BF119" s="934">
        <f>'2.CO2-Sector'!BF52</f>
        <v>1629.7065209726234</v>
      </c>
      <c r="BG119" s="934">
        <f>'2.CO2-Sector'!BG52</f>
        <v>1726.8372267384339</v>
      </c>
      <c r="BH119" s="936"/>
      <c r="BI119" s="937"/>
      <c r="BJ119" s="919"/>
    </row>
    <row r="120" spans="2:66" ht="15" customHeight="1">
      <c r="B120" s="32"/>
      <c r="C120" s="32"/>
      <c r="D120" s="32"/>
      <c r="E120" s="32"/>
      <c r="F120" s="32"/>
      <c r="G120" s="32"/>
      <c r="H120" s="32"/>
      <c r="I120" s="32"/>
      <c r="J120" s="32"/>
      <c r="K120" s="32"/>
      <c r="L120" s="32"/>
      <c r="M120" s="32"/>
      <c r="N120" s="32"/>
      <c r="O120" s="32"/>
      <c r="P120" s="32"/>
      <c r="Q120" s="920"/>
      <c r="R120" s="1419"/>
      <c r="S120" s="938" t="s">
        <v>48</v>
      </c>
      <c r="T120" s="1423"/>
      <c r="V120" s="920"/>
      <c r="W120" s="1419"/>
      <c r="X120" s="938" t="s">
        <v>199</v>
      </c>
      <c r="Y120" s="1484"/>
      <c r="Z120" s="1466"/>
      <c r="AA120" s="939">
        <f>'2.CO2-Sector'!AA53</f>
        <v>6110.1287632459471</v>
      </c>
      <c r="AB120" s="939">
        <f>'2.CO2-Sector'!AB53</f>
        <v>6112.4235957115616</v>
      </c>
      <c r="AC120" s="939">
        <f>'2.CO2-Sector'!AC53</f>
        <v>5920.0489766633864</v>
      </c>
      <c r="AD120" s="939">
        <f>'2.CO2-Sector'!AD53</f>
        <v>5492.0590179789406</v>
      </c>
      <c r="AE120" s="939">
        <f>'2.CO2-Sector'!AE53</f>
        <v>5912.1973001389179</v>
      </c>
      <c r="AF120" s="939">
        <f>'2.CO2-Sector'!AF53</f>
        <v>6089.5652915714236</v>
      </c>
      <c r="AG120" s="939">
        <f>'2.CO2-Sector'!AG53</f>
        <v>6099.2036369567932</v>
      </c>
      <c r="AH120" s="939">
        <f>'2.CO2-Sector'!AH53</f>
        <v>6209.9630784856045</v>
      </c>
      <c r="AI120" s="939">
        <f>'2.CO2-Sector'!AI53</f>
        <v>5610.9291802902389</v>
      </c>
      <c r="AJ120" s="939">
        <f>'2.CO2-Sector'!AJ53</f>
        <v>6171.3900929821166</v>
      </c>
      <c r="AK120" s="939">
        <f>'2.CO2-Sector'!AK53</f>
        <v>6025.7379581936566</v>
      </c>
      <c r="AL120" s="939">
        <f>'2.CO2-Sector'!AL53</f>
        <v>5624.9799564628793</v>
      </c>
      <c r="AM120" s="939">
        <f>'2.CO2-Sector'!AM53</f>
        <v>5608.1291318689182</v>
      </c>
      <c r="AN120" s="939">
        <f>'2.CO2-Sector'!AN53</f>
        <v>5475.2787403128787</v>
      </c>
      <c r="AO120" s="939">
        <f>'2.CO2-Sector'!AO53</f>
        <v>5559.5027663512165</v>
      </c>
      <c r="AP120" s="939">
        <f>'2.CO2-Sector'!AP53</f>
        <v>5204.8990762786725</v>
      </c>
      <c r="AQ120" s="939">
        <f>'2.CO2-Sector'!AQ53</f>
        <v>5287.1408435678395</v>
      </c>
      <c r="AR120" s="939">
        <f>'2.CO2-Sector'!AR53</f>
        <v>5371.5888286292729</v>
      </c>
      <c r="AS120" s="939">
        <f>'2.CO2-Sector'!AS53</f>
        <v>4502.9019510467988</v>
      </c>
      <c r="AT120" s="939">
        <f>'2.CO2-Sector'!AT53</f>
        <v>4365.5620350085583</v>
      </c>
      <c r="AU120" s="939">
        <f>'2.CO2-Sector'!AU53</f>
        <v>4855.8037405353971</v>
      </c>
      <c r="AV120" s="939">
        <f>'2.CO2-Sector'!AV53</f>
        <v>4537.6221345685035</v>
      </c>
      <c r="AW120" s="939">
        <f>'2.CO2-Sector'!AW53</f>
        <v>4118.0111379249984</v>
      </c>
      <c r="AX120" s="939">
        <f>'2.CO2-Sector'!AX53</f>
        <v>4223.9987730522698</v>
      </c>
      <c r="AY120" s="939">
        <f>'2.CO2-Sector'!AY53</f>
        <v>4139.4042807930182</v>
      </c>
      <c r="AZ120" s="939">
        <f>'2.CO2-Sector'!AZ53</f>
        <v>4011.7585579969254</v>
      </c>
      <c r="BA120" s="940">
        <f>'2.CO2-Sector'!BA53</f>
        <v>3664.9034485541897</v>
      </c>
      <c r="BB120" s="939">
        <f>'2.CO2-Sector'!BB53</f>
        <v>3858.9039300310951</v>
      </c>
      <c r="BC120" s="941">
        <f>'2.CO2-Sector'!BC53</f>
        <v>3609.5389025527252</v>
      </c>
      <c r="BD120" s="939">
        <f>'2.CO2-Sector'!BD53</f>
        <v>3751.734985889565</v>
      </c>
      <c r="BE120" s="940">
        <f>'2.CO2-Sector'!BE53</f>
        <v>3092.9508993959153</v>
      </c>
      <c r="BF120" s="940">
        <f>'2.CO2-Sector'!BF53</f>
        <v>3809.3801858990887</v>
      </c>
      <c r="BG120" s="940">
        <f>'2.CO2-Sector'!BG53</f>
        <v>3458.08722131286</v>
      </c>
      <c r="BH120" s="942"/>
      <c r="BI120" s="943"/>
      <c r="BJ120" s="919"/>
    </row>
    <row r="121" spans="2:66" ht="15" customHeight="1">
      <c r="B121" s="32"/>
      <c r="C121" s="32"/>
      <c r="D121" s="32"/>
      <c r="E121" s="32"/>
      <c r="F121" s="32"/>
      <c r="G121" s="32"/>
      <c r="H121" s="32"/>
      <c r="I121" s="32"/>
      <c r="J121" s="32"/>
      <c r="K121" s="32"/>
      <c r="L121" s="32"/>
      <c r="M121" s="32"/>
      <c r="N121" s="32"/>
      <c r="O121" s="32"/>
      <c r="P121" s="32"/>
      <c r="Q121" s="920"/>
      <c r="R121" s="1419"/>
      <c r="S121" s="944"/>
      <c r="T121" s="1421" t="s">
        <v>624</v>
      </c>
      <c r="U121" s="32"/>
      <c r="V121" s="920"/>
      <c r="W121" s="1095"/>
      <c r="X121" s="944"/>
      <c r="Y121" s="1387" t="s">
        <v>977</v>
      </c>
      <c r="Z121" s="928"/>
      <c r="AA121" s="926">
        <f>'2.CO2-Sector'!AA54</f>
        <v>2448.5178614960764</v>
      </c>
      <c r="AB121" s="926">
        <f>'2.CO2-Sector'!AB54</f>
        <v>2424.8920146618211</v>
      </c>
      <c r="AC121" s="926">
        <f>'2.CO2-Sector'!AC54</f>
        <v>2443.5383561070171</v>
      </c>
      <c r="AD121" s="926">
        <f>'2.CO2-Sector'!AD54</f>
        <v>2281.5261202570259</v>
      </c>
      <c r="AE121" s="926">
        <f>'2.CO2-Sector'!AE54</f>
        <v>2478.6922010047424</v>
      </c>
      <c r="AF121" s="926">
        <f>'2.CO2-Sector'!AF54</f>
        <v>2474.5803061808574</v>
      </c>
      <c r="AG121" s="926">
        <f>'2.CO2-Sector'!AG54</f>
        <v>2443.7023619509987</v>
      </c>
      <c r="AH121" s="926">
        <f>'2.CO2-Sector'!AH54</f>
        <v>2456.0658159268651</v>
      </c>
      <c r="AI121" s="926">
        <f>'2.CO2-Sector'!AI54</f>
        <v>2113.9613694960235</v>
      </c>
      <c r="AJ121" s="926">
        <f>'2.CO2-Sector'!AJ54</f>
        <v>2452.1725150013735</v>
      </c>
      <c r="AK121" s="926">
        <f>'2.CO2-Sector'!AK54</f>
        <v>2315.1604449603219</v>
      </c>
      <c r="AL121" s="926">
        <f>'2.CO2-Sector'!AL54</f>
        <v>2172.0875778619734</v>
      </c>
      <c r="AM121" s="926">
        <f>'2.CO2-Sector'!AM54</f>
        <v>2021.9026358301883</v>
      </c>
      <c r="AN121" s="926">
        <f>'2.CO2-Sector'!AN54</f>
        <v>1804.8529241451274</v>
      </c>
      <c r="AO121" s="926">
        <f>'2.CO2-Sector'!AO54</f>
        <v>1816.8218628875072</v>
      </c>
      <c r="AP121" s="926">
        <f>'2.CO2-Sector'!AP54</f>
        <v>1500.9217938970555</v>
      </c>
      <c r="AQ121" s="926">
        <f>'2.CO2-Sector'!AQ54</f>
        <v>1522.7577095499296</v>
      </c>
      <c r="AR121" s="926">
        <f>'2.CO2-Sector'!AR54</f>
        <v>1570.9164529631832</v>
      </c>
      <c r="AS121" s="926">
        <f>'2.CO2-Sector'!AS54</f>
        <v>1327.3892165548605</v>
      </c>
      <c r="AT121" s="926">
        <f>'2.CO2-Sector'!AT54</f>
        <v>1318.6705587355777</v>
      </c>
      <c r="AU121" s="926">
        <f>'2.CO2-Sector'!AU54</f>
        <v>1465.3778860309596</v>
      </c>
      <c r="AV121" s="926">
        <f>'2.CO2-Sector'!AV54</f>
        <v>1317.7725960618686</v>
      </c>
      <c r="AW121" s="926">
        <f>'2.CO2-Sector'!AW54</f>
        <v>1214.5359964618558</v>
      </c>
      <c r="AX121" s="926">
        <f>'2.CO2-Sector'!AX54</f>
        <v>1269.0426392876975</v>
      </c>
      <c r="AY121" s="926">
        <f>'2.CO2-Sector'!AY54</f>
        <v>1260.5706292450777</v>
      </c>
      <c r="AZ121" s="926">
        <f>'2.CO2-Sector'!AZ54</f>
        <v>1297.8926401231622</v>
      </c>
      <c r="BA121" s="894">
        <f>'2.CO2-Sector'!BA54</f>
        <v>959.41190590497672</v>
      </c>
      <c r="BB121" s="926">
        <f>'2.CO2-Sector'!BB54</f>
        <v>1019.3417082535009</v>
      </c>
      <c r="BC121" s="927">
        <f>'2.CO2-Sector'!BC54</f>
        <v>777.77680152232574</v>
      </c>
      <c r="BD121" s="926">
        <f>'2.CO2-Sector'!BD54</f>
        <v>1021.1241933191551</v>
      </c>
      <c r="BE121" s="894">
        <f>'2.CO2-Sector'!BE54</f>
        <v>752.85748024529619</v>
      </c>
      <c r="BF121" s="894">
        <f>'2.CO2-Sector'!BF54</f>
        <v>1106.3632095144847</v>
      </c>
      <c r="BG121" s="894">
        <f>'2.CO2-Sector'!BG54</f>
        <v>909.44155328927332</v>
      </c>
      <c r="BH121" s="928"/>
      <c r="BI121" s="929"/>
      <c r="BJ121" s="919"/>
    </row>
    <row r="122" spans="2:66" ht="14.25" customHeight="1">
      <c r="B122" s="32"/>
      <c r="C122" s="32"/>
      <c r="D122" s="32"/>
      <c r="E122" s="32"/>
      <c r="F122" s="32"/>
      <c r="G122" s="32"/>
      <c r="H122" s="32"/>
      <c r="I122" s="32"/>
      <c r="J122" s="32"/>
      <c r="K122" s="32"/>
      <c r="L122" s="32"/>
      <c r="M122" s="32"/>
      <c r="N122" s="32"/>
      <c r="O122" s="32"/>
      <c r="P122" s="32"/>
      <c r="Q122" s="920"/>
      <c r="R122" s="1419"/>
      <c r="S122" s="945"/>
      <c r="T122" s="1411" t="s">
        <v>897</v>
      </c>
      <c r="U122" s="32"/>
      <c r="V122" s="920"/>
      <c r="W122" s="1095"/>
      <c r="X122" s="944"/>
      <c r="Y122" s="1390" t="s">
        <v>846</v>
      </c>
      <c r="Z122" s="936"/>
      <c r="AA122" s="933">
        <f>'2.CO2-Sector'!AA55</f>
        <v>3661.6109017498707</v>
      </c>
      <c r="AB122" s="933">
        <f>'2.CO2-Sector'!AB55</f>
        <v>3687.5315810497405</v>
      </c>
      <c r="AC122" s="933">
        <f>'2.CO2-Sector'!AC55</f>
        <v>3476.5106205563693</v>
      </c>
      <c r="AD122" s="933">
        <f>'2.CO2-Sector'!AD55</f>
        <v>3210.5328977219147</v>
      </c>
      <c r="AE122" s="933">
        <f>'2.CO2-Sector'!AE55</f>
        <v>3433.5050991341755</v>
      </c>
      <c r="AF122" s="933">
        <f>'2.CO2-Sector'!AF55</f>
        <v>3614.9849853905662</v>
      </c>
      <c r="AG122" s="933">
        <f>'2.CO2-Sector'!AG55</f>
        <v>3655.5012750057945</v>
      </c>
      <c r="AH122" s="933">
        <f>'2.CO2-Sector'!AH55</f>
        <v>3753.8972625587394</v>
      </c>
      <c r="AI122" s="933">
        <f>'2.CO2-Sector'!AI55</f>
        <v>3496.9678107942154</v>
      </c>
      <c r="AJ122" s="933">
        <f>'2.CO2-Sector'!AJ55</f>
        <v>3719.217577980743</v>
      </c>
      <c r="AK122" s="933">
        <f>'2.CO2-Sector'!AK55</f>
        <v>3710.5775132333347</v>
      </c>
      <c r="AL122" s="933">
        <f>'2.CO2-Sector'!AL55</f>
        <v>3452.8923786009059</v>
      </c>
      <c r="AM122" s="933">
        <f>'2.CO2-Sector'!AM55</f>
        <v>3586.2264960387301</v>
      </c>
      <c r="AN122" s="933">
        <f>'2.CO2-Sector'!AN55</f>
        <v>3670.4258161677512</v>
      </c>
      <c r="AO122" s="933">
        <f>'2.CO2-Sector'!AO55</f>
        <v>3742.680903463709</v>
      </c>
      <c r="AP122" s="933">
        <f>'2.CO2-Sector'!AP55</f>
        <v>3703.977282381617</v>
      </c>
      <c r="AQ122" s="933">
        <f>'2.CO2-Sector'!AQ55</f>
        <v>3764.3831340179099</v>
      </c>
      <c r="AR122" s="933">
        <f>'2.CO2-Sector'!AR55</f>
        <v>3800.6723756660895</v>
      </c>
      <c r="AS122" s="933">
        <f>'2.CO2-Sector'!AS55</f>
        <v>3175.5127344919383</v>
      </c>
      <c r="AT122" s="933">
        <f>'2.CO2-Sector'!AT55</f>
        <v>3046.8914762729805</v>
      </c>
      <c r="AU122" s="933">
        <f>'2.CO2-Sector'!AU55</f>
        <v>3390.4258545044377</v>
      </c>
      <c r="AV122" s="933">
        <f>'2.CO2-Sector'!AV55</f>
        <v>3219.8495385066349</v>
      </c>
      <c r="AW122" s="933">
        <f>'2.CO2-Sector'!AW55</f>
        <v>2903.4751414631428</v>
      </c>
      <c r="AX122" s="933">
        <f>'2.CO2-Sector'!AX55</f>
        <v>2954.9561337645723</v>
      </c>
      <c r="AY122" s="933">
        <f>'2.CO2-Sector'!AY55</f>
        <v>2878.8336515479405</v>
      </c>
      <c r="AZ122" s="933">
        <f>'2.CO2-Sector'!AZ55</f>
        <v>2713.8659178737635</v>
      </c>
      <c r="BA122" s="934">
        <f>'2.CO2-Sector'!BA55</f>
        <v>2705.491542649213</v>
      </c>
      <c r="BB122" s="933">
        <f>'2.CO2-Sector'!BB55</f>
        <v>2839.5622217775945</v>
      </c>
      <c r="BC122" s="935">
        <f>'2.CO2-Sector'!BC55</f>
        <v>2831.7621010303992</v>
      </c>
      <c r="BD122" s="933">
        <f>'2.CO2-Sector'!BD55</f>
        <v>2730.61079257041</v>
      </c>
      <c r="BE122" s="934">
        <f>'2.CO2-Sector'!BE55</f>
        <v>2340.093419150619</v>
      </c>
      <c r="BF122" s="934">
        <f>'2.CO2-Sector'!BF55</f>
        <v>2703.0169763846043</v>
      </c>
      <c r="BG122" s="934">
        <f>'2.CO2-Sector'!BG55</f>
        <v>2548.6456680235869</v>
      </c>
      <c r="BH122" s="936"/>
      <c r="BI122" s="937"/>
      <c r="BJ122" s="919"/>
    </row>
    <row r="123" spans="2:66">
      <c r="B123" s="32"/>
      <c r="C123" s="32"/>
      <c r="D123" s="32"/>
      <c r="E123" s="32"/>
      <c r="F123" s="32"/>
      <c r="G123" s="32"/>
      <c r="H123" s="32"/>
      <c r="I123" s="32"/>
      <c r="J123" s="32"/>
      <c r="K123" s="32"/>
      <c r="L123" s="32"/>
      <c r="M123" s="32"/>
      <c r="N123" s="32"/>
      <c r="O123" s="32"/>
      <c r="P123" s="32"/>
      <c r="Q123" s="920"/>
      <c r="R123" s="1419"/>
      <c r="S123" s="946" t="s">
        <v>910</v>
      </c>
      <c r="T123" s="1424"/>
      <c r="V123" s="920"/>
      <c r="W123" s="1419"/>
      <c r="X123" s="946" t="s">
        <v>521</v>
      </c>
      <c r="Y123" s="1485"/>
      <c r="Z123" s="951"/>
      <c r="AA123" s="948">
        <f>'2.CO2-Sector'!AA56</f>
        <v>7291.6150985304193</v>
      </c>
      <c r="AB123" s="948">
        <f>'2.CO2-Sector'!AB56</f>
        <v>7145.9571277713421</v>
      </c>
      <c r="AC123" s="948">
        <f>'2.CO2-Sector'!AC56</f>
        <v>6856.7104455657809</v>
      </c>
      <c r="AD123" s="948">
        <f>'2.CO2-Sector'!AD56</f>
        <v>6721.2152127579093</v>
      </c>
      <c r="AE123" s="948">
        <f>'2.CO2-Sector'!AE56</f>
        <v>6734.3807786019261</v>
      </c>
      <c r="AF123" s="948">
        <f>'2.CO2-Sector'!AF56</f>
        <v>6934.5284869924399</v>
      </c>
      <c r="AG123" s="948">
        <f>'2.CO2-Sector'!AG56</f>
        <v>6961.400280759779</v>
      </c>
      <c r="AH123" s="948">
        <f>'2.CO2-Sector'!AH56</f>
        <v>6932.7209888523757</v>
      </c>
      <c r="AI123" s="948">
        <f>'2.CO2-Sector'!AI56</f>
        <v>6645.3598779964195</v>
      </c>
      <c r="AJ123" s="948">
        <f>'2.CO2-Sector'!AJ56</f>
        <v>6578.8495921561944</v>
      </c>
      <c r="AK123" s="948">
        <f>'2.CO2-Sector'!AK56</f>
        <v>6868.4684534997932</v>
      </c>
      <c r="AL123" s="948">
        <f>'2.CO2-Sector'!AL56</f>
        <v>6905.139709002864</v>
      </c>
      <c r="AM123" s="948">
        <f>'2.CO2-Sector'!AM56</f>
        <v>6769.2967655909169</v>
      </c>
      <c r="AN123" s="948">
        <f>'2.CO2-Sector'!AN56</f>
        <v>6540.9498695917619</v>
      </c>
      <c r="AO123" s="948">
        <f>'2.CO2-Sector'!AO56</f>
        <v>6647.7143368855432</v>
      </c>
      <c r="AP123" s="948">
        <f>'2.CO2-Sector'!AP56</f>
        <v>6679.4328303542388</v>
      </c>
      <c r="AQ123" s="948">
        <f>'2.CO2-Sector'!AQ56</f>
        <v>6737.6532233571206</v>
      </c>
      <c r="AR123" s="948">
        <f>'2.CO2-Sector'!AR56</f>
        <v>6841.899202177673</v>
      </c>
      <c r="AS123" s="948">
        <f>'2.CO2-Sector'!AS56</f>
        <v>6418.3708618020182</v>
      </c>
      <c r="AT123" s="948">
        <f>'2.CO2-Sector'!AT56</f>
        <v>5759.5236281309817</v>
      </c>
      <c r="AU123" s="948">
        <f>'2.CO2-Sector'!AU56</f>
        <v>6362.9360900816855</v>
      </c>
      <c r="AV123" s="948">
        <f>'2.CO2-Sector'!AV56</f>
        <v>6167.4795134647666</v>
      </c>
      <c r="AW123" s="948">
        <f>'2.CO2-Sector'!AW56</f>
        <v>6262.8167049810636</v>
      </c>
      <c r="AX123" s="948">
        <f>'2.CO2-Sector'!AX56</f>
        <v>6391.1833372495512</v>
      </c>
      <c r="AY123" s="948">
        <f>'2.CO2-Sector'!AY56</f>
        <v>6304.6692433123908</v>
      </c>
      <c r="AZ123" s="948">
        <f>'2.CO2-Sector'!AZ56</f>
        <v>6098.0405008798316</v>
      </c>
      <c r="BA123" s="949">
        <f>'2.CO2-Sector'!BA56</f>
        <v>6031.5374588220147</v>
      </c>
      <c r="BB123" s="948">
        <f>'2.CO2-Sector'!BB56</f>
        <v>5942.9613112772049</v>
      </c>
      <c r="BC123" s="950">
        <f>'2.CO2-Sector'!BC56</f>
        <v>5815.0618721336759</v>
      </c>
      <c r="BD123" s="948">
        <f>'2.CO2-Sector'!BD56</f>
        <v>5493.4584735628223</v>
      </c>
      <c r="BE123" s="949">
        <f>'2.CO2-Sector'!BE56</f>
        <v>5056.0599394229212</v>
      </c>
      <c r="BF123" s="949">
        <f>'2.CO2-Sector'!BF56</f>
        <v>5426.9013243425243</v>
      </c>
      <c r="BG123" s="949">
        <f>'2.CO2-Sector'!BG56</f>
        <v>5208.3498701094095</v>
      </c>
      <c r="BH123" s="951"/>
      <c r="BI123" s="952"/>
      <c r="BJ123" s="919"/>
    </row>
    <row r="124" spans="2:66">
      <c r="B124" s="32"/>
      <c r="C124" s="32"/>
      <c r="D124" s="32"/>
      <c r="E124" s="32"/>
      <c r="F124" s="32"/>
      <c r="G124" s="32"/>
      <c r="H124" s="32"/>
      <c r="I124" s="32"/>
      <c r="J124" s="32"/>
      <c r="K124" s="32"/>
      <c r="L124" s="32"/>
      <c r="M124" s="32"/>
      <c r="N124" s="32"/>
      <c r="O124" s="32"/>
      <c r="P124" s="32"/>
      <c r="Q124" s="920"/>
      <c r="R124" s="1419"/>
      <c r="S124" s="1912" t="s">
        <v>789</v>
      </c>
      <c r="T124" s="1896"/>
      <c r="V124" s="920"/>
      <c r="W124" s="1419"/>
      <c r="X124" s="1912" t="s">
        <v>200</v>
      </c>
      <c r="Y124" s="1896"/>
      <c r="Z124" s="956"/>
      <c r="AA124" s="953">
        <f>'2.CO2-Sector'!AA57</f>
        <v>2207.2561940441742</v>
      </c>
      <c r="AB124" s="953">
        <f>'2.CO2-Sector'!AB57</f>
        <v>2306.3446658036246</v>
      </c>
      <c r="AC124" s="953">
        <f>'2.CO2-Sector'!AC57</f>
        <v>2284.6200794304968</v>
      </c>
      <c r="AD124" s="953">
        <f>'2.CO2-Sector'!AD57</f>
        <v>2266.1512610459313</v>
      </c>
      <c r="AE124" s="953">
        <f>'2.CO2-Sector'!AE57</f>
        <v>2506.2782279801381</v>
      </c>
      <c r="AF124" s="953">
        <f>'2.CO2-Sector'!AF57</f>
        <v>2550.5091828631639</v>
      </c>
      <c r="AG124" s="953">
        <f>'2.CO2-Sector'!AG57</f>
        <v>2721.1879090090915</v>
      </c>
      <c r="AH124" s="953">
        <f>'2.CO2-Sector'!AH57</f>
        <v>2818.036975014561</v>
      </c>
      <c r="AI124" s="953">
        <f>'2.CO2-Sector'!AI57</f>
        <v>2650.8416480474998</v>
      </c>
      <c r="AJ124" s="953">
        <f>'2.CO2-Sector'!AJ57</f>
        <v>2810.1792022129384</v>
      </c>
      <c r="AK124" s="953">
        <f>'2.CO2-Sector'!AK57</f>
        <v>2840.7184563111482</v>
      </c>
      <c r="AL124" s="953">
        <f>'2.CO2-Sector'!AL57</f>
        <v>2905.777553163738</v>
      </c>
      <c r="AM124" s="953">
        <f>'2.CO2-Sector'!AM57</f>
        <v>3024.6755997562177</v>
      </c>
      <c r="AN124" s="953">
        <f>'2.CO2-Sector'!AN57</f>
        <v>2951.0319907509911</v>
      </c>
      <c r="AO124" s="953">
        <f>'2.CO2-Sector'!AO57</f>
        <v>3039.3519107317788</v>
      </c>
      <c r="AP124" s="953">
        <f>'2.CO2-Sector'!AP57</f>
        <v>3031.0567440892873</v>
      </c>
      <c r="AQ124" s="953">
        <f>'2.CO2-Sector'!AQ57</f>
        <v>3246.389346742099</v>
      </c>
      <c r="AR124" s="953">
        <f>'2.CO2-Sector'!AR57</f>
        <v>3207.3558984868077</v>
      </c>
      <c r="AS124" s="953">
        <f>'2.CO2-Sector'!AS57</f>
        <v>2928.4653776227583</v>
      </c>
      <c r="AT124" s="953">
        <f>'2.CO2-Sector'!AT57</f>
        <v>3015.6318380221392</v>
      </c>
      <c r="AU124" s="953">
        <f>'2.CO2-Sector'!AU57</f>
        <v>2897.859042363923</v>
      </c>
      <c r="AV124" s="953">
        <f>'2.CO2-Sector'!AV57</f>
        <v>2839.9345486134202</v>
      </c>
      <c r="AW124" s="953">
        <f>'2.CO2-Sector'!AW57</f>
        <v>2678.5110607332244</v>
      </c>
      <c r="AX124" s="953">
        <f>'2.CO2-Sector'!AX57</f>
        <v>2817.4480703073436</v>
      </c>
      <c r="AY124" s="953">
        <f>'2.CO2-Sector'!AY57</f>
        <v>2656.6972175892129</v>
      </c>
      <c r="AZ124" s="953">
        <f>'2.CO2-Sector'!AZ57</f>
        <v>2608.2125178009092</v>
      </c>
      <c r="BA124" s="954">
        <f>'2.CO2-Sector'!BA57</f>
        <v>2699.760683806101</v>
      </c>
      <c r="BB124" s="953">
        <f>'2.CO2-Sector'!BB57</f>
        <v>2809.1071283625056</v>
      </c>
      <c r="BC124" s="955">
        <f>'2.CO2-Sector'!BC57</f>
        <v>2874.8425987611818</v>
      </c>
      <c r="BD124" s="953">
        <f>'2.CO2-Sector'!BD57</f>
        <v>2765.5333305659569</v>
      </c>
      <c r="BE124" s="954">
        <f>'2.CO2-Sector'!BE57</f>
        <v>2520.6461414139685</v>
      </c>
      <c r="BF124" s="954">
        <f>'2.CO2-Sector'!BF57</f>
        <v>2495.4361309488863</v>
      </c>
      <c r="BG124" s="954">
        <f>'2.CO2-Sector'!BG57</f>
        <v>2328.2477874793403</v>
      </c>
      <c r="BH124" s="956"/>
      <c r="BI124" s="957"/>
      <c r="BJ124" s="919"/>
    </row>
    <row r="125" spans="2:66" ht="14.4" thickBot="1">
      <c r="B125" s="32"/>
      <c r="C125" s="32"/>
      <c r="D125" s="32"/>
      <c r="E125" s="32"/>
      <c r="F125" s="32"/>
      <c r="G125" s="32"/>
      <c r="H125" s="32"/>
      <c r="I125" s="32"/>
      <c r="J125" s="32"/>
      <c r="K125" s="32"/>
      <c r="L125" s="32"/>
      <c r="M125" s="32"/>
      <c r="N125" s="32"/>
      <c r="O125" s="32"/>
      <c r="P125" s="32"/>
      <c r="Q125" s="920"/>
      <c r="R125" s="958"/>
      <c r="S125" s="959" t="s">
        <v>986</v>
      </c>
      <c r="T125" s="1425"/>
      <c r="V125" s="920"/>
      <c r="W125" s="958"/>
      <c r="X125" s="959" t="s">
        <v>918</v>
      </c>
      <c r="Y125" s="1486"/>
      <c r="Z125" s="963"/>
      <c r="AA125" s="960">
        <f>'2.CO2-Sector'!AA58</f>
        <v>873.52313589876997</v>
      </c>
      <c r="AB125" s="960">
        <f>'2.CO2-Sector'!AB58</f>
        <v>883.63940752249346</v>
      </c>
      <c r="AC125" s="960">
        <f>'2.CO2-Sector'!AC58</f>
        <v>914.07382435833756</v>
      </c>
      <c r="AD125" s="960">
        <f>'2.CO2-Sector'!AD58</f>
        <v>902.61829224773157</v>
      </c>
      <c r="AE125" s="960">
        <f>'2.CO2-Sector'!AE58</f>
        <v>939.06699516930814</v>
      </c>
      <c r="AF125" s="960">
        <f>'2.CO2-Sector'!AF58</f>
        <v>954.23431270080505</v>
      </c>
      <c r="AG125" s="960">
        <f>'2.CO2-Sector'!AG58</f>
        <v>986.61124535298813</v>
      </c>
      <c r="AH125" s="960">
        <f>'2.CO2-Sector'!AH58</f>
        <v>970.84474796340817</v>
      </c>
      <c r="AI125" s="960">
        <f>'2.CO2-Sector'!AI58</f>
        <v>936.69448362981711</v>
      </c>
      <c r="AJ125" s="960">
        <f>'2.CO2-Sector'!AJ58</f>
        <v>933.28019267172999</v>
      </c>
      <c r="AK125" s="960">
        <f>'2.CO2-Sector'!AK58</f>
        <v>932.69342020371516</v>
      </c>
      <c r="AL125" s="960">
        <f>'2.CO2-Sector'!AL58</f>
        <v>925.29040104911053</v>
      </c>
      <c r="AM125" s="960">
        <f>'2.CO2-Sector'!AM58</f>
        <v>895.63334303410966</v>
      </c>
      <c r="AN125" s="960">
        <f>'2.CO2-Sector'!AN58</f>
        <v>912.27073844348183</v>
      </c>
      <c r="AO125" s="960">
        <f>'2.CO2-Sector'!AO58</f>
        <v>912.58244308400106</v>
      </c>
      <c r="AP125" s="960">
        <f>'2.CO2-Sector'!AP58</f>
        <v>943.84270732019093</v>
      </c>
      <c r="AQ125" s="960">
        <f>'2.CO2-Sector'!AQ58</f>
        <v>942.75457924997545</v>
      </c>
      <c r="AR125" s="960">
        <f>'2.CO2-Sector'!AR58</f>
        <v>951.5984613026252</v>
      </c>
      <c r="AS125" s="960">
        <f>'2.CO2-Sector'!AS58</f>
        <v>931.30668862450102</v>
      </c>
      <c r="AT125" s="960">
        <f>'2.CO2-Sector'!AT58</f>
        <v>859.57071437687341</v>
      </c>
      <c r="AU125" s="960">
        <f>'2.CO2-Sector'!AU58</f>
        <v>880.2484972603902</v>
      </c>
      <c r="AV125" s="960">
        <f>'2.CO2-Sector'!AV58</f>
        <v>865.70295799999985</v>
      </c>
      <c r="AW125" s="960">
        <f>'2.CO2-Sector'!AW58</f>
        <v>869.20982915416562</v>
      </c>
      <c r="AX125" s="960">
        <f>'2.CO2-Sector'!AX58</f>
        <v>903.91403600000001</v>
      </c>
      <c r="AY125" s="960">
        <f>'2.CO2-Sector'!AY58</f>
        <v>898.41780182005152</v>
      </c>
      <c r="AZ125" s="960">
        <f>'2.CO2-Sector'!AZ58</f>
        <v>954.27414800000008</v>
      </c>
      <c r="BA125" s="961">
        <f>'2.CO2-Sector'!BA58</f>
        <v>972.37438199999997</v>
      </c>
      <c r="BB125" s="960">
        <f>'2.CO2-Sector'!BB58</f>
        <v>981.7557503290484</v>
      </c>
      <c r="BC125" s="962">
        <f>'2.CO2-Sector'!BC58</f>
        <v>959.06166809267825</v>
      </c>
      <c r="BD125" s="960">
        <f>'2.CO2-Sector'!BD58</f>
        <v>944.80531552828393</v>
      </c>
      <c r="BE125" s="961">
        <f>'2.CO2-Sector'!BE58</f>
        <v>883.55652428022722</v>
      </c>
      <c r="BF125" s="961">
        <f>'2.CO2-Sector'!BF58</f>
        <v>894.08168917694343</v>
      </c>
      <c r="BG125" s="961">
        <f>'2.CO2-Sector'!BG58</f>
        <v>885.02890416024638</v>
      </c>
      <c r="BH125" s="963"/>
      <c r="BI125" s="964"/>
      <c r="BJ125" s="965"/>
      <c r="BK125" s="46"/>
      <c r="BL125" s="46"/>
      <c r="BM125" s="46"/>
      <c r="BN125" s="46"/>
    </row>
    <row r="126" spans="2:66">
      <c r="B126" s="32"/>
      <c r="C126" s="32"/>
      <c r="D126" s="32"/>
      <c r="E126" s="32"/>
      <c r="F126" s="32"/>
      <c r="G126" s="32"/>
      <c r="H126" s="32"/>
      <c r="I126" s="32"/>
      <c r="J126" s="32"/>
      <c r="K126" s="32"/>
      <c r="L126" s="32"/>
      <c r="M126" s="32"/>
      <c r="N126" s="32"/>
      <c r="O126" s="32"/>
      <c r="P126" s="32"/>
      <c r="Q126" s="912"/>
      <c r="R126" s="966" t="s">
        <v>49</v>
      </c>
      <c r="S126" s="967"/>
      <c r="T126" s="1450"/>
      <c r="V126" s="912"/>
      <c r="W126" s="966" t="s">
        <v>201</v>
      </c>
      <c r="X126" s="967"/>
      <c r="Y126" s="1426"/>
      <c r="Z126" s="1467"/>
      <c r="AA126" s="968">
        <f>'2.CO2-Sector'!AA59</f>
        <v>23733.741615913474</v>
      </c>
      <c r="AB126" s="968">
        <f>'2.CO2-Sector'!AB59</f>
        <v>23905.539656478864</v>
      </c>
      <c r="AC126" s="968">
        <f>'2.CO2-Sector'!AC59</f>
        <v>25733.613026581148</v>
      </c>
      <c r="AD126" s="968">
        <f>'2.CO2-Sector'!AD59</f>
        <v>24825.049493178802</v>
      </c>
      <c r="AE126" s="968">
        <f>'2.CO2-Sector'!AE59</f>
        <v>28443.121329943569</v>
      </c>
      <c r="AF126" s="968">
        <f>'2.CO2-Sector'!AF59</f>
        <v>28971.630345248821</v>
      </c>
      <c r="AG126" s="968">
        <f>'2.CO2-Sector'!AG59</f>
        <v>29416.827947269649</v>
      </c>
      <c r="AH126" s="968">
        <f>'2.CO2-Sector'!AH59</f>
        <v>31025.759163488692</v>
      </c>
      <c r="AI126" s="968">
        <f>'2.CO2-Sector'!AI59</f>
        <v>31204.748352109815</v>
      </c>
      <c r="AJ126" s="968">
        <f>'2.CO2-Sector'!AJ59</f>
        <v>31100.931039106683</v>
      </c>
      <c r="AK126" s="968">
        <f>'2.CO2-Sector'!AK59</f>
        <v>32506.22311881826</v>
      </c>
      <c r="AL126" s="968">
        <f>'2.CO2-Sector'!AL59</f>
        <v>32186.238828240836</v>
      </c>
      <c r="AM126" s="968">
        <f>'2.CO2-Sector'!AM59</f>
        <v>32541.80313870847</v>
      </c>
      <c r="AN126" s="968">
        <f>'2.CO2-Sector'!AN59</f>
        <v>33417.553878821462</v>
      </c>
      <c r="AO126" s="968">
        <f>'2.CO2-Sector'!AO59</f>
        <v>32741.084880483868</v>
      </c>
      <c r="AP126" s="968">
        <f>'2.CO2-Sector'!AP59</f>
        <v>32056.748771891092</v>
      </c>
      <c r="AQ126" s="968">
        <f>'2.CO2-Sector'!AQ59</f>
        <v>30528.047561484185</v>
      </c>
      <c r="AR126" s="968">
        <f>'2.CO2-Sector'!AR59</f>
        <v>31121.666419777703</v>
      </c>
      <c r="AS126" s="968">
        <f>'2.CO2-Sector'!AS59</f>
        <v>32329.868513721314</v>
      </c>
      <c r="AT126" s="968">
        <f>'2.CO2-Sector'!AT59</f>
        <v>28718.830889572491</v>
      </c>
      <c r="AU126" s="968">
        <f>'2.CO2-Sector'!AU59</f>
        <v>29460.247632983264</v>
      </c>
      <c r="AV126" s="968">
        <f>'2.CO2-Sector'!AV59</f>
        <v>28702.444205657346</v>
      </c>
      <c r="AW126" s="968">
        <f>'2.CO2-Sector'!AW59</f>
        <v>30379.433116575259</v>
      </c>
      <c r="AX126" s="968">
        <f>'2.CO2-Sector'!AX59</f>
        <v>29908.124203550564</v>
      </c>
      <c r="AY126" s="968">
        <f>'2.CO2-Sector'!AY59</f>
        <v>29162.026759519358</v>
      </c>
      <c r="AZ126" s="968">
        <f>'2.CO2-Sector'!AZ59</f>
        <v>29602.463455817073</v>
      </c>
      <c r="BA126" s="969">
        <f>'2.CO2-Sector'!BA59</f>
        <v>29779.024267968332</v>
      </c>
      <c r="BB126" s="968">
        <f>'2.CO2-Sector'!BB59</f>
        <v>30114.380547781169</v>
      </c>
      <c r="BC126" s="970">
        <f>'2.CO2-Sector'!BC59</f>
        <v>30804.114011451806</v>
      </c>
      <c r="BD126" s="968">
        <f>'2.CO2-Sector'!BD59</f>
        <v>31330.770465125908</v>
      </c>
      <c r="BE126" s="969">
        <f>'2.CO2-Sector'!BE59</f>
        <v>29824.745381337336</v>
      </c>
      <c r="BF126" s="969">
        <f>'2.CO2-Sector'!BF59</f>
        <v>30625.789087894638</v>
      </c>
      <c r="BG126" s="969">
        <f>'2.CO2-Sector'!BG59</f>
        <v>29594.577210184441</v>
      </c>
      <c r="BH126" s="971"/>
      <c r="BI126" s="972"/>
      <c r="BJ126" s="764"/>
    </row>
    <row r="127" spans="2:66" ht="28.5" customHeight="1">
      <c r="B127" s="32"/>
      <c r="C127" s="32"/>
      <c r="D127" s="32"/>
      <c r="E127" s="32"/>
      <c r="F127" s="32"/>
      <c r="G127" s="32"/>
      <c r="H127" s="32"/>
      <c r="I127" s="32"/>
      <c r="J127" s="32"/>
      <c r="K127" s="32"/>
      <c r="L127" s="32"/>
      <c r="M127" s="32"/>
      <c r="N127" s="32"/>
      <c r="O127" s="32"/>
      <c r="P127" s="32"/>
      <c r="Q127" s="920"/>
      <c r="R127" s="1427"/>
      <c r="S127" s="1913" t="s">
        <v>790</v>
      </c>
      <c r="T127" s="1914"/>
      <c r="V127" s="920"/>
      <c r="W127" s="1427"/>
      <c r="X127" s="1897" t="s">
        <v>394</v>
      </c>
      <c r="Y127" s="1898"/>
      <c r="Z127" s="1468"/>
      <c r="AA127" s="973">
        <f>'2.CO2-Sector'!AA60</f>
        <v>12318.702925351379</v>
      </c>
      <c r="AB127" s="973">
        <f>'2.CO2-Sector'!AB60</f>
        <v>12331.274808730599</v>
      </c>
      <c r="AC127" s="973">
        <f>'2.CO2-Sector'!AC60</f>
        <v>13375.611278138173</v>
      </c>
      <c r="AD127" s="973">
        <f>'2.CO2-Sector'!AD60</f>
        <v>13179.842297780478</v>
      </c>
      <c r="AE127" s="973">
        <f>'2.CO2-Sector'!AE60</f>
        <v>15711.933403069759</v>
      </c>
      <c r="AF127" s="973">
        <f>'2.CO2-Sector'!AF60</f>
        <v>16009.691542559258</v>
      </c>
      <c r="AG127" s="973">
        <f>'2.CO2-Sector'!AG60</f>
        <v>16404.817393740297</v>
      </c>
      <c r="AH127" s="973">
        <f>'2.CO2-Sector'!AH60</f>
        <v>17018.945499746162</v>
      </c>
      <c r="AI127" s="973">
        <f>'2.CO2-Sector'!AI60</f>
        <v>17039.736188865427</v>
      </c>
      <c r="AJ127" s="973">
        <f>'2.CO2-Sector'!AJ60</f>
        <v>16769.845156652267</v>
      </c>
      <c r="AK127" s="973">
        <f>'2.CO2-Sector'!AK60</f>
        <v>16884.141410693082</v>
      </c>
      <c r="AL127" s="973">
        <f>'2.CO2-Sector'!AL60</f>
        <v>15669.526497158762</v>
      </c>
      <c r="AM127" s="973">
        <f>'2.CO2-Sector'!AM60</f>
        <v>15145.670732317754</v>
      </c>
      <c r="AN127" s="973">
        <f>'2.CO2-Sector'!AN60</f>
        <v>15164.199547351556</v>
      </c>
      <c r="AO127" s="973">
        <f>'2.CO2-Sector'!AO60</f>
        <v>14652.559278399103</v>
      </c>
      <c r="AP127" s="973">
        <f>'2.CO2-Sector'!AP60</f>
        <v>14208.601428947706</v>
      </c>
      <c r="AQ127" s="973">
        <f>'2.CO2-Sector'!AQ60</f>
        <v>13427.819429522175</v>
      </c>
      <c r="AR127" s="973">
        <f>'2.CO2-Sector'!AR60</f>
        <v>13601.542919408699</v>
      </c>
      <c r="AS127" s="973">
        <f>'2.CO2-Sector'!AS60</f>
        <v>14671.006464196224</v>
      </c>
      <c r="AT127" s="973">
        <f>'2.CO2-Sector'!AT60</f>
        <v>12201.178953129949</v>
      </c>
      <c r="AU127" s="973">
        <f>'2.CO2-Sector'!AU60</f>
        <v>12506.191779795836</v>
      </c>
      <c r="AV127" s="973">
        <f>'2.CO2-Sector'!AV60</f>
        <v>11728.493280812056</v>
      </c>
      <c r="AW127" s="973">
        <f>'2.CO2-Sector'!AW60</f>
        <v>12316.269169037621</v>
      </c>
      <c r="AX127" s="973">
        <f>'2.CO2-Sector'!AX60</f>
        <v>12199.890461071229</v>
      </c>
      <c r="AY127" s="973">
        <f>'2.CO2-Sector'!AY60</f>
        <v>11719.332607467481</v>
      </c>
      <c r="AZ127" s="973">
        <f>'2.CO2-Sector'!AZ60</f>
        <v>11665.965540222425</v>
      </c>
      <c r="BA127" s="974">
        <f>'2.CO2-Sector'!BA60</f>
        <v>11094.53855559944</v>
      </c>
      <c r="BB127" s="973">
        <f>'2.CO2-Sector'!BB60</f>
        <v>10826.603365950397</v>
      </c>
      <c r="BC127" s="975">
        <f>'2.CO2-Sector'!BC60</f>
        <v>11629.081397093845</v>
      </c>
      <c r="BD127" s="973">
        <f>'2.CO2-Sector'!BD60</f>
        <v>11360.796822537213</v>
      </c>
      <c r="BE127" s="974">
        <f>'2.CO2-Sector'!BE60</f>
        <v>10430.576040842394</v>
      </c>
      <c r="BF127" s="974">
        <f>'2.CO2-Sector'!BF60</f>
        <v>10829.47269069584</v>
      </c>
      <c r="BG127" s="974">
        <f>'2.CO2-Sector'!BG60</f>
        <v>10225.832358294379</v>
      </c>
      <c r="BH127" s="976"/>
      <c r="BI127" s="977"/>
      <c r="BJ127" s="764"/>
    </row>
    <row r="128" spans="2:66">
      <c r="B128" s="32"/>
      <c r="C128" s="32"/>
      <c r="D128" s="32"/>
      <c r="E128" s="32"/>
      <c r="F128" s="32"/>
      <c r="G128" s="32"/>
      <c r="H128" s="32"/>
      <c r="I128" s="32"/>
      <c r="J128" s="32"/>
      <c r="K128" s="32"/>
      <c r="L128" s="32"/>
      <c r="M128" s="32"/>
      <c r="N128" s="32"/>
      <c r="O128" s="32"/>
      <c r="P128" s="32"/>
      <c r="Q128" s="920"/>
      <c r="R128" s="1427"/>
      <c r="S128" s="931" t="s">
        <v>791</v>
      </c>
      <c r="T128" s="1428"/>
      <c r="V128" s="920"/>
      <c r="W128" s="978"/>
      <c r="X128" s="1899" t="s">
        <v>395</v>
      </c>
      <c r="Y128" s="1900"/>
      <c r="Z128" s="1469"/>
      <c r="AA128" s="820">
        <f>'2.CO2-Sector'!AA61</f>
        <v>702.83026999291678</v>
      </c>
      <c r="AB128" s="820">
        <f>'2.CO2-Sector'!AB61</f>
        <v>686.44620024230187</v>
      </c>
      <c r="AC128" s="820">
        <f>'2.CO2-Sector'!AC61</f>
        <v>698.89764571316766</v>
      </c>
      <c r="AD128" s="820">
        <f>'2.CO2-Sector'!AD61</f>
        <v>680.74547632983922</v>
      </c>
      <c r="AE128" s="820">
        <f>'2.CO2-Sector'!AE61</f>
        <v>701.91349393186852</v>
      </c>
      <c r="AF128" s="820">
        <f>'2.CO2-Sector'!AF61</f>
        <v>667.82873473264453</v>
      </c>
      <c r="AG128" s="820">
        <f>'2.CO2-Sector'!AG61</f>
        <v>640.46784939712438</v>
      </c>
      <c r="AH128" s="820">
        <f>'2.CO2-Sector'!AH61</f>
        <v>655.23057167867137</v>
      </c>
      <c r="AI128" s="820">
        <f>'2.CO2-Sector'!AI61</f>
        <v>609.1187236752379</v>
      </c>
      <c r="AJ128" s="820">
        <f>'2.CO2-Sector'!AJ61</f>
        <v>652.57502705106276</v>
      </c>
      <c r="AK128" s="820">
        <f>'2.CO2-Sector'!AK61</f>
        <v>655.91443265909516</v>
      </c>
      <c r="AL128" s="820">
        <f>'2.CO2-Sector'!AL61</f>
        <v>630.52981102330273</v>
      </c>
      <c r="AM128" s="820">
        <f>'2.CO2-Sector'!AM61</f>
        <v>577.04643230948568</v>
      </c>
      <c r="AN128" s="820">
        <f>'2.CO2-Sector'!AN61</f>
        <v>516.5268173218675</v>
      </c>
      <c r="AO128" s="820">
        <f>'2.CO2-Sector'!AO61</f>
        <v>506.69926841574829</v>
      </c>
      <c r="AP128" s="820">
        <f>'2.CO2-Sector'!AP61</f>
        <v>506.81438218982044</v>
      </c>
      <c r="AQ128" s="820">
        <f>'2.CO2-Sector'!AQ61</f>
        <v>522.35987148863205</v>
      </c>
      <c r="AR128" s="820">
        <f>'2.CO2-Sector'!AR61</f>
        <v>561.19836242802796</v>
      </c>
      <c r="AS128" s="820">
        <f>'2.CO2-Sector'!AS61</f>
        <v>530.41167542322773</v>
      </c>
      <c r="AT128" s="820">
        <f>'2.CO2-Sector'!AT61</f>
        <v>513.68788841490209</v>
      </c>
      <c r="AU128" s="820">
        <f>'2.CO2-Sector'!AU61</f>
        <v>526.91409091663695</v>
      </c>
      <c r="AV128" s="820">
        <f>'2.CO2-Sector'!AV61</f>
        <v>524.12535460171284</v>
      </c>
      <c r="AW128" s="820">
        <f>'2.CO2-Sector'!AW61</f>
        <v>528.10321016884393</v>
      </c>
      <c r="AX128" s="820">
        <f>'2.CO2-Sector'!AX61</f>
        <v>604.69033239592966</v>
      </c>
      <c r="AY128" s="820">
        <f>'2.CO2-Sector'!AY61</f>
        <v>617.02824714749113</v>
      </c>
      <c r="AZ128" s="820">
        <f>'2.CO2-Sector'!AZ61</f>
        <v>624.93138440348548</v>
      </c>
      <c r="BA128" s="979">
        <f>'2.CO2-Sector'!BA61</f>
        <v>618.83151051759683</v>
      </c>
      <c r="BB128" s="820">
        <f>'2.CO2-Sector'!BB61</f>
        <v>636.62217425062067</v>
      </c>
      <c r="BC128" s="980">
        <f>'2.CO2-Sector'!BC61</f>
        <v>673.37481073742629</v>
      </c>
      <c r="BD128" s="820">
        <f>'2.CO2-Sector'!BD61</f>
        <v>582.47679245077279</v>
      </c>
      <c r="BE128" s="979">
        <f>'2.CO2-Sector'!BE61</f>
        <v>597.18511644765408</v>
      </c>
      <c r="BF128" s="979">
        <f>'2.CO2-Sector'!BF61</f>
        <v>679.10227987917926</v>
      </c>
      <c r="BG128" s="979">
        <f>'2.CO2-Sector'!BG61</f>
        <v>654.38255986327204</v>
      </c>
      <c r="BH128" s="981"/>
      <c r="BI128" s="982"/>
      <c r="BJ128" s="764"/>
    </row>
    <row r="129" spans="2:72" ht="14.4" thickBot="1">
      <c r="B129" s="32"/>
      <c r="C129" s="32"/>
      <c r="D129" s="32"/>
      <c r="E129" s="32"/>
      <c r="F129" s="32"/>
      <c r="G129" s="32"/>
      <c r="H129" s="32"/>
      <c r="I129" s="32"/>
      <c r="J129" s="32"/>
      <c r="K129" s="32"/>
      <c r="L129" s="32"/>
      <c r="M129" s="32"/>
      <c r="N129" s="32"/>
      <c r="O129" s="32"/>
      <c r="P129" s="32"/>
      <c r="Q129" s="920"/>
      <c r="R129" s="983"/>
      <c r="S129" s="984" t="s">
        <v>50</v>
      </c>
      <c r="T129" s="1451"/>
      <c r="V129" s="920"/>
      <c r="W129" s="983"/>
      <c r="X129" s="985" t="s">
        <v>202</v>
      </c>
      <c r="Y129" s="1429"/>
      <c r="Z129" s="1470"/>
      <c r="AA129" s="986">
        <f>'2.CO2-Sector'!AA62</f>
        <v>10712.208420569179</v>
      </c>
      <c r="AB129" s="986">
        <f>'2.CO2-Sector'!AB62</f>
        <v>10887.818647505963</v>
      </c>
      <c r="AC129" s="986">
        <f>'2.CO2-Sector'!AC62</f>
        <v>11659.104102729807</v>
      </c>
      <c r="AD129" s="986">
        <f>'2.CO2-Sector'!AD62</f>
        <v>10964.461719068484</v>
      </c>
      <c r="AE129" s="986">
        <f>'2.CO2-Sector'!AE62</f>
        <v>12029.27443294194</v>
      </c>
      <c r="AF129" s="986">
        <f>'2.CO2-Sector'!AF62</f>
        <v>12294.110067956917</v>
      </c>
      <c r="AG129" s="986">
        <f>'2.CO2-Sector'!AG62</f>
        <v>12371.542704132225</v>
      </c>
      <c r="AH129" s="986">
        <f>'2.CO2-Sector'!AH62</f>
        <v>13351.583092063858</v>
      </c>
      <c r="AI129" s="986">
        <f>'2.CO2-Sector'!AI62</f>
        <v>13555.89343956915</v>
      </c>
      <c r="AJ129" s="986">
        <f>'2.CO2-Sector'!AJ62</f>
        <v>13678.510855403354</v>
      </c>
      <c r="AK129" s="986">
        <f>'2.CO2-Sector'!AK62</f>
        <v>14966.167275466083</v>
      </c>
      <c r="AL129" s="986">
        <f>'2.CO2-Sector'!AL62</f>
        <v>15886.182520058768</v>
      </c>
      <c r="AM129" s="986">
        <f>'2.CO2-Sector'!AM62</f>
        <v>16819.08597408123</v>
      </c>
      <c r="AN129" s="986">
        <f>'2.CO2-Sector'!AN62</f>
        <v>17736.827514148034</v>
      </c>
      <c r="AO129" s="986">
        <f>'2.CO2-Sector'!AO62</f>
        <v>17581.826333669014</v>
      </c>
      <c r="AP129" s="986">
        <f>'2.CO2-Sector'!AP62</f>
        <v>17341.332960753563</v>
      </c>
      <c r="AQ129" s="986">
        <f>'2.CO2-Sector'!AQ62</f>
        <v>16577.86826047338</v>
      </c>
      <c r="AR129" s="986">
        <f>'2.CO2-Sector'!AR62</f>
        <v>16958.925137940976</v>
      </c>
      <c r="AS129" s="986">
        <f>'2.CO2-Sector'!AS62</f>
        <v>17128.450374101863</v>
      </c>
      <c r="AT129" s="986">
        <f>'2.CO2-Sector'!AT62</f>
        <v>16003.964048027638</v>
      </c>
      <c r="AU129" s="986">
        <f>'2.CO2-Sector'!AU62</f>
        <v>16427.141762270792</v>
      </c>
      <c r="AV129" s="986">
        <f>'2.CO2-Sector'!AV62</f>
        <v>16449.825570243578</v>
      </c>
      <c r="AW129" s="986">
        <f>'2.CO2-Sector'!AW62</f>
        <v>17535.060737368796</v>
      </c>
      <c r="AX129" s="986">
        <f>'2.CO2-Sector'!AX62</f>
        <v>17103.543410083403</v>
      </c>
      <c r="AY129" s="986">
        <f>'2.CO2-Sector'!AY62</f>
        <v>16825.665904904388</v>
      </c>
      <c r="AZ129" s="986">
        <f>'2.CO2-Sector'!AZ62</f>
        <v>17311.566531191162</v>
      </c>
      <c r="BA129" s="987">
        <f>'2.CO2-Sector'!BA62</f>
        <v>18065.654201851296</v>
      </c>
      <c r="BB129" s="986">
        <f>'2.CO2-Sector'!BB62</f>
        <v>18651.15500758015</v>
      </c>
      <c r="BC129" s="988">
        <f>'2.CO2-Sector'!BC62</f>
        <v>18501.657803620536</v>
      </c>
      <c r="BD129" s="986">
        <f>'2.CO2-Sector'!BD62</f>
        <v>19387.496850137923</v>
      </c>
      <c r="BE129" s="987">
        <f>'2.CO2-Sector'!BE62</f>
        <v>18796.98422404729</v>
      </c>
      <c r="BF129" s="987">
        <f>'2.CO2-Sector'!BF62</f>
        <v>19117.214117319618</v>
      </c>
      <c r="BG129" s="987">
        <f>'2.CO2-Sector'!BG62</f>
        <v>18714.362292026788</v>
      </c>
      <c r="BH129" s="989"/>
      <c r="BI129" s="990"/>
      <c r="BJ129" s="965"/>
    </row>
    <row r="130" spans="2:72" ht="16.2">
      <c r="B130" s="32"/>
      <c r="C130" s="32"/>
      <c r="D130" s="32"/>
      <c r="E130" s="32"/>
      <c r="F130" s="32"/>
      <c r="G130" s="32"/>
      <c r="H130" s="32"/>
      <c r="I130" s="32"/>
      <c r="J130" s="32"/>
      <c r="K130" s="32"/>
      <c r="L130" s="32"/>
      <c r="M130" s="32"/>
      <c r="N130" s="32"/>
      <c r="O130" s="32"/>
      <c r="P130" s="32"/>
      <c r="Q130" s="912"/>
      <c r="R130" s="992" t="s">
        <v>899</v>
      </c>
      <c r="S130" s="992"/>
      <c r="T130" s="1430"/>
      <c r="V130" s="991"/>
      <c r="W130" s="992" t="s">
        <v>792</v>
      </c>
      <c r="X130" s="992"/>
      <c r="Y130" s="1430"/>
      <c r="Z130" s="1471"/>
      <c r="AA130" s="993">
        <f>'2.CO2-Sector'!AA63</f>
        <v>6371.5343480808597</v>
      </c>
      <c r="AB130" s="993">
        <f>'2.CO2-Sector'!AB63</f>
        <v>6160.7669336914823</v>
      </c>
      <c r="AC130" s="993">
        <f>'2.CO2-Sector'!AC63</f>
        <v>5839.2100165558031</v>
      </c>
      <c r="AD130" s="993">
        <f>'2.CO2-Sector'!AD63</f>
        <v>5630.0023919065197</v>
      </c>
      <c r="AE130" s="993">
        <f>'2.CO2-Sector'!AE63</f>
        <v>5416.895220133214</v>
      </c>
      <c r="AF130" s="993">
        <f>'2.CO2-Sector'!AF63</f>
        <v>5588.8407803910395</v>
      </c>
      <c r="AG130" s="993">
        <f>'2.CO2-Sector'!AG63</f>
        <v>5686.1092791626797</v>
      </c>
      <c r="AH130" s="993">
        <f>'2.CO2-Sector'!AH63</f>
        <v>5542.4721710607691</v>
      </c>
      <c r="AI130" s="993">
        <f>'2.CO2-Sector'!AI63</f>
        <v>5134.6721486163042</v>
      </c>
      <c r="AJ130" s="993">
        <f>'2.CO2-Sector'!AJ63</f>
        <v>5169.0394563718073</v>
      </c>
      <c r="AK130" s="993">
        <f>'2.CO2-Sector'!AK63</f>
        <v>5231.7246432020083</v>
      </c>
      <c r="AL130" s="993">
        <f>'2.CO2-Sector'!AL63</f>
        <v>4749.144907787233</v>
      </c>
      <c r="AM130" s="993">
        <f>'2.CO2-Sector'!AM63</f>
        <v>4487.6612703732535</v>
      </c>
      <c r="AN130" s="993">
        <f>'2.CO2-Sector'!AN63</f>
        <v>4285.7651213576037</v>
      </c>
      <c r="AO130" s="993">
        <f>'2.CO2-Sector'!AO63</f>
        <v>4130.4149170828896</v>
      </c>
      <c r="AP130" s="993">
        <f>'2.CO2-Sector'!AP63</f>
        <v>4035.6274646511952</v>
      </c>
      <c r="AQ130" s="993">
        <f>'2.CO2-Sector'!AQ63</f>
        <v>3955.3036001896817</v>
      </c>
      <c r="AR130" s="993">
        <f>'2.CO2-Sector'!AR63</f>
        <v>3964.2397357065997</v>
      </c>
      <c r="AS130" s="993">
        <f>'2.CO2-Sector'!AS63</f>
        <v>3547.2788133393005</v>
      </c>
      <c r="AT130" s="993">
        <f>'2.CO2-Sector'!AT63</f>
        <v>3236.7499595579984</v>
      </c>
      <c r="AU130" s="993">
        <f>'2.CO2-Sector'!AU63</f>
        <v>3149.3724768172024</v>
      </c>
      <c r="AV130" s="993">
        <f>'2.CO2-Sector'!AV63</f>
        <v>3055.9883703791247</v>
      </c>
      <c r="AW130" s="993">
        <f>'2.CO2-Sector'!AW63</f>
        <v>3087.4158598428803</v>
      </c>
      <c r="AX130" s="993">
        <f>'2.CO2-Sector'!AX63</f>
        <v>3061.0218118896819</v>
      </c>
      <c r="AY130" s="993">
        <f>'2.CO2-Sector'!AY63</f>
        <v>2963.7443142342622</v>
      </c>
      <c r="AZ130" s="993">
        <f>'2.CO2-Sector'!AZ63</f>
        <v>2784.5118010728029</v>
      </c>
      <c r="BA130" s="994">
        <f>'2.CO2-Sector'!BA63</f>
        <v>2708.206122000659</v>
      </c>
      <c r="BB130" s="993">
        <f>'2.CO2-Sector'!BB63</f>
        <v>2577.55598296475</v>
      </c>
      <c r="BC130" s="995">
        <f>'2.CO2-Sector'!BC63</f>
        <v>2538.6699157343373</v>
      </c>
      <c r="BD130" s="996">
        <f>'2.CO2-Sector'!BD63</f>
        <v>2439.7650291082955</v>
      </c>
      <c r="BE130" s="997">
        <f>'2.CO2-Sector'!BE63</f>
        <v>2383.7779705338025</v>
      </c>
      <c r="BF130" s="997">
        <f>'2.CO2-Sector'!BF63</f>
        <v>2263.7271003252886</v>
      </c>
      <c r="BG130" s="997">
        <f>'2.CO2-Sector'!BG63</f>
        <v>2149.595283475363</v>
      </c>
      <c r="BH130" s="998"/>
      <c r="BI130" s="999"/>
      <c r="BJ130" s="919"/>
    </row>
    <row r="131" spans="2:72">
      <c r="B131" s="32"/>
      <c r="C131" s="32"/>
      <c r="D131" s="32"/>
      <c r="E131" s="32"/>
      <c r="F131" s="32"/>
      <c r="G131" s="32"/>
      <c r="H131" s="32"/>
      <c r="I131" s="32"/>
      <c r="J131" s="32"/>
      <c r="K131" s="32"/>
      <c r="L131" s="32"/>
      <c r="M131" s="32"/>
      <c r="N131" s="32"/>
      <c r="O131" s="32"/>
      <c r="P131" s="32"/>
      <c r="Q131" s="920"/>
      <c r="R131" s="1398"/>
      <c r="S131" s="855" t="s">
        <v>51</v>
      </c>
      <c r="T131" s="1431"/>
      <c r="V131" s="920"/>
      <c r="W131" s="1398"/>
      <c r="X131" s="855" t="s">
        <v>203</v>
      </c>
      <c r="Y131" s="1399"/>
      <c r="Z131" s="1472"/>
      <c r="AA131" s="1000">
        <f t="shared" ref="AA131:AX131" si="21">SUM(AA132:AA133)</f>
        <v>732.01263237142848</v>
      </c>
      <c r="AB131" s="1000">
        <f t="shared" si="21"/>
        <v>669.24675483809528</v>
      </c>
      <c r="AC131" s="1000">
        <f t="shared" si="21"/>
        <v>617.68904015238104</v>
      </c>
      <c r="AD131" s="1000">
        <f t="shared" si="21"/>
        <v>649.39861873333325</v>
      </c>
      <c r="AE131" s="1000">
        <f t="shared" si="21"/>
        <v>461.93021495238099</v>
      </c>
      <c r="AF131" s="1000">
        <f t="shared" si="21"/>
        <v>473.19245233333345</v>
      </c>
      <c r="AG131" s="1000">
        <f t="shared" si="21"/>
        <v>452.86890544761911</v>
      </c>
      <c r="AH131" s="1000">
        <f t="shared" si="21"/>
        <v>466.20345032380953</v>
      </c>
      <c r="AI131" s="1000">
        <f t="shared" si="21"/>
        <v>465.63080153333328</v>
      </c>
      <c r="AJ131" s="1000">
        <f t="shared" si="21"/>
        <v>449.73589016190482</v>
      </c>
      <c r="AK131" s="1000">
        <f t="shared" si="21"/>
        <v>500.67083900952377</v>
      </c>
      <c r="AL131" s="1000">
        <f t="shared" si="21"/>
        <v>418.82785549523805</v>
      </c>
      <c r="AM131" s="1000">
        <f t="shared" si="21"/>
        <v>439.84258287619048</v>
      </c>
      <c r="AN131" s="1000">
        <f t="shared" si="21"/>
        <v>456.54704228571433</v>
      </c>
      <c r="AO131" s="1000">
        <f t="shared" si="21"/>
        <v>429.73283707619044</v>
      </c>
      <c r="AP131" s="1000">
        <f t="shared" si="21"/>
        <v>428.08294037142866</v>
      </c>
      <c r="AQ131" s="1000">
        <f t="shared" si="21"/>
        <v>398.41545647619051</v>
      </c>
      <c r="AR131" s="1000">
        <f t="shared" si="21"/>
        <v>522.67691258095238</v>
      </c>
      <c r="AS131" s="1000">
        <f t="shared" si="21"/>
        <v>466.22188391428574</v>
      </c>
      <c r="AT131" s="1000">
        <f t="shared" si="21"/>
        <v>416.73084545714289</v>
      </c>
      <c r="AU131" s="1000">
        <f t="shared" si="21"/>
        <v>427.24741525714285</v>
      </c>
      <c r="AV131" s="1000">
        <f t="shared" si="21"/>
        <v>434.79094319047624</v>
      </c>
      <c r="AW131" s="1000">
        <f t="shared" si="21"/>
        <v>541.97401332380957</v>
      </c>
      <c r="AX131" s="1000">
        <f t="shared" si="21"/>
        <v>594.0059417809523</v>
      </c>
      <c r="AY131" s="1000">
        <f t="shared" ref="AY131:BE131" si="22">SUM(AY132:AY133)</f>
        <v>566.76543345714276</v>
      </c>
      <c r="AZ131" s="1000">
        <f t="shared" si="22"/>
        <v>473.5399851809525</v>
      </c>
      <c r="BA131" s="1001">
        <f t="shared" si="22"/>
        <v>461.20452504761903</v>
      </c>
      <c r="BB131" s="1000">
        <f t="shared" si="22"/>
        <v>501.73216018095241</v>
      </c>
      <c r="BC131" s="1002">
        <f t="shared" si="22"/>
        <v>450.14747684761903</v>
      </c>
      <c r="BD131" s="1000">
        <f t="shared" si="22"/>
        <v>450.46701731428573</v>
      </c>
      <c r="BE131" s="1001">
        <f t="shared" si="22"/>
        <v>440.74797098095235</v>
      </c>
      <c r="BF131" s="1001">
        <f t="shared" ref="BF131:BG131" si="23">SUM(BF132:BF133)</f>
        <v>433.56879458095239</v>
      </c>
      <c r="BG131" s="1001">
        <f t="shared" si="23"/>
        <v>411.3059737809524</v>
      </c>
      <c r="BH131" s="859"/>
      <c r="BI131" s="860"/>
      <c r="BJ131" s="919"/>
    </row>
    <row r="132" spans="2:72">
      <c r="B132" s="32"/>
      <c r="C132" s="32"/>
      <c r="D132" s="32"/>
      <c r="E132" s="32"/>
      <c r="F132" s="32"/>
      <c r="G132" s="32"/>
      <c r="H132" s="32"/>
      <c r="I132" s="32"/>
      <c r="J132" s="32"/>
      <c r="K132" s="32"/>
      <c r="L132" s="32"/>
      <c r="M132" s="32"/>
      <c r="N132" s="32"/>
      <c r="O132" s="32"/>
      <c r="P132" s="32"/>
      <c r="Q132" s="920"/>
      <c r="R132" s="1398"/>
      <c r="S132" s="394"/>
      <c r="T132" s="1421" t="s">
        <v>52</v>
      </c>
      <c r="V132" s="920"/>
      <c r="W132" s="1398"/>
      <c r="X132" s="394"/>
      <c r="Y132" s="1421" t="s">
        <v>204</v>
      </c>
      <c r="Z132" s="1007"/>
      <c r="AA132" s="1004">
        <f>'2.CO2-Sector'!AA65</f>
        <v>550.23920379999993</v>
      </c>
      <c r="AB132" s="1004">
        <f>'2.CO2-Sector'!AB65</f>
        <v>527.37032626666667</v>
      </c>
      <c r="AC132" s="1004">
        <f>'2.CO2-Sector'!AC65</f>
        <v>477.13732586666669</v>
      </c>
      <c r="AD132" s="1004">
        <f>'2.CO2-Sector'!AD65</f>
        <v>481.58261873333328</v>
      </c>
      <c r="AE132" s="1004">
        <f>'2.CO2-Sector'!AE65</f>
        <v>292.75650066666674</v>
      </c>
      <c r="AF132" s="1004">
        <f>'2.CO2-Sector'!AF65</f>
        <v>303.52845233333341</v>
      </c>
      <c r="AG132" s="1004">
        <f>'2.CO2-Sector'!AG65</f>
        <v>292.73561973333341</v>
      </c>
      <c r="AH132" s="1004">
        <f>'2.CO2-Sector'!AH65</f>
        <v>303.65330746666666</v>
      </c>
      <c r="AI132" s="1004">
        <f>'2.CO2-Sector'!AI65</f>
        <v>300.00380153333327</v>
      </c>
      <c r="AJ132" s="1004">
        <f>'2.CO2-Sector'!AJ65</f>
        <v>293.56731873333337</v>
      </c>
      <c r="AK132" s="1004">
        <f>'2.CO2-Sector'!AK65</f>
        <v>332.90198186666657</v>
      </c>
      <c r="AL132" s="1004">
        <f>'2.CO2-Sector'!AL65</f>
        <v>247.34728406666662</v>
      </c>
      <c r="AM132" s="1004">
        <f>'2.CO2-Sector'!AM65</f>
        <v>269.91772573333333</v>
      </c>
      <c r="AN132" s="1004">
        <f>'2.CO2-Sector'!AN65</f>
        <v>246.39832800000002</v>
      </c>
      <c r="AO132" s="1004">
        <f>'2.CO2-Sector'!AO65</f>
        <v>236.30097993333328</v>
      </c>
      <c r="AP132" s="1004">
        <f>'2.CO2-Sector'!AP65</f>
        <v>231.29451180000001</v>
      </c>
      <c r="AQ132" s="1004">
        <f>'2.CO2-Sector'!AQ65</f>
        <v>230.36059933333334</v>
      </c>
      <c r="AR132" s="1004">
        <f>'2.CO2-Sector'!AR65</f>
        <v>325.00062686666666</v>
      </c>
      <c r="AS132" s="1004">
        <f>'2.CO2-Sector'!AS65</f>
        <v>305.7365982</v>
      </c>
      <c r="AT132" s="1004">
        <f>'2.CO2-Sector'!AT65</f>
        <v>270.15270260000005</v>
      </c>
      <c r="AU132" s="1004">
        <f>'2.CO2-Sector'!AU65</f>
        <v>242.88427239999999</v>
      </c>
      <c r="AV132" s="1004">
        <f>'2.CO2-Sector'!AV65</f>
        <v>246.77580033333334</v>
      </c>
      <c r="AW132" s="1004">
        <f>'2.CO2-Sector'!AW65</f>
        <v>369.97487046666669</v>
      </c>
      <c r="AX132" s="1004">
        <f>'2.CO2-Sector'!AX65</f>
        <v>379.5766560666666</v>
      </c>
      <c r="AY132" s="1004">
        <f>'2.CO2-Sector'!AY65</f>
        <v>362.50329059999996</v>
      </c>
      <c r="AZ132" s="1004">
        <f>'2.CO2-Sector'!AZ65</f>
        <v>258.74769946666675</v>
      </c>
      <c r="BA132" s="1005">
        <f>'2.CO2-Sector'!BA65</f>
        <v>253.01223933333333</v>
      </c>
      <c r="BB132" s="1004">
        <f>'2.CO2-Sector'!BB65</f>
        <v>293.53987446666667</v>
      </c>
      <c r="BC132" s="1006">
        <f>'2.CO2-Sector'!BC65</f>
        <v>241.95519113333336</v>
      </c>
      <c r="BD132" s="1004">
        <f>'2.CO2-Sector'!BD65</f>
        <v>242.2747316</v>
      </c>
      <c r="BE132" s="1005">
        <f>'2.CO2-Sector'!BE65</f>
        <v>232.55568526666661</v>
      </c>
      <c r="BF132" s="1005">
        <f>'2.CO2-Sector'!BF65</f>
        <v>225.37650886666665</v>
      </c>
      <c r="BG132" s="1005">
        <f>'2.CO2-Sector'!BG65</f>
        <v>203.1136880666667</v>
      </c>
      <c r="BH132" s="1007"/>
      <c r="BI132" s="1008"/>
      <c r="BJ132" s="919"/>
    </row>
    <row r="133" spans="2:72">
      <c r="B133" s="32"/>
      <c r="C133" s="32"/>
      <c r="D133" s="32"/>
      <c r="E133" s="32"/>
      <c r="F133" s="32"/>
      <c r="G133" s="32"/>
      <c r="H133" s="32"/>
      <c r="I133" s="32"/>
      <c r="J133" s="32"/>
      <c r="K133" s="32"/>
      <c r="L133" s="32"/>
      <c r="M133" s="32"/>
      <c r="N133" s="32"/>
      <c r="O133" s="32"/>
      <c r="P133" s="32"/>
      <c r="Q133" s="920"/>
      <c r="R133" s="1398"/>
      <c r="S133" s="1009"/>
      <c r="T133" s="1432" t="s">
        <v>53</v>
      </c>
      <c r="V133" s="920"/>
      <c r="W133" s="1398"/>
      <c r="X133" s="1009"/>
      <c r="Y133" s="1432" t="s">
        <v>444</v>
      </c>
      <c r="Z133" s="1014"/>
      <c r="AA133" s="1011">
        <f>'2.CO2-Sector'!AA66</f>
        <v>181.77342857142855</v>
      </c>
      <c r="AB133" s="1011">
        <f>'2.CO2-Sector'!AB66</f>
        <v>141.87642857142856</v>
      </c>
      <c r="AC133" s="1011">
        <f>'2.CO2-Sector'!AC66</f>
        <v>140.5517142857143</v>
      </c>
      <c r="AD133" s="1011">
        <f>'2.CO2-Sector'!AD66</f>
        <v>167.816</v>
      </c>
      <c r="AE133" s="1011">
        <f>'2.CO2-Sector'!AE66</f>
        <v>169.17371428571428</v>
      </c>
      <c r="AF133" s="1011">
        <f>'2.CO2-Sector'!AF66</f>
        <v>169.66400000000002</v>
      </c>
      <c r="AG133" s="1011">
        <f>'2.CO2-Sector'!AG66</f>
        <v>160.13328571428571</v>
      </c>
      <c r="AH133" s="1011">
        <f>'2.CO2-Sector'!AH66</f>
        <v>162.55014285714287</v>
      </c>
      <c r="AI133" s="1011">
        <f>'2.CO2-Sector'!AI66</f>
        <v>165.62700000000001</v>
      </c>
      <c r="AJ133" s="1011">
        <f>'2.CO2-Sector'!AJ66</f>
        <v>156.16857142857145</v>
      </c>
      <c r="AK133" s="1011">
        <f>'2.CO2-Sector'!AK66</f>
        <v>167.76885714285717</v>
      </c>
      <c r="AL133" s="1011">
        <f>'2.CO2-Sector'!AL66</f>
        <v>171.48057142857147</v>
      </c>
      <c r="AM133" s="1011">
        <f>'2.CO2-Sector'!AM66</f>
        <v>169.92485714285715</v>
      </c>
      <c r="AN133" s="1011">
        <f>'2.CO2-Sector'!AN66</f>
        <v>210.14871428571431</v>
      </c>
      <c r="AO133" s="1011">
        <f>'2.CO2-Sector'!AO66</f>
        <v>193.43185714285713</v>
      </c>
      <c r="AP133" s="1011">
        <f>'2.CO2-Sector'!AP66</f>
        <v>196.78842857142862</v>
      </c>
      <c r="AQ133" s="1011">
        <f>'2.CO2-Sector'!AQ66</f>
        <v>168.05485714285717</v>
      </c>
      <c r="AR133" s="1011">
        <f>'2.CO2-Sector'!AR66</f>
        <v>197.67628571428571</v>
      </c>
      <c r="AS133" s="1011">
        <f>'2.CO2-Sector'!AS66</f>
        <v>160.48528571428571</v>
      </c>
      <c r="AT133" s="1011">
        <f>'2.CO2-Sector'!AT66</f>
        <v>146.57814285714286</v>
      </c>
      <c r="AU133" s="1011">
        <f>'2.CO2-Sector'!AU66</f>
        <v>184.36314285714286</v>
      </c>
      <c r="AV133" s="1011">
        <f>'2.CO2-Sector'!AV66</f>
        <v>188.01514285714288</v>
      </c>
      <c r="AW133" s="1011">
        <f>'2.CO2-Sector'!AW66</f>
        <v>171.99914285714289</v>
      </c>
      <c r="AX133" s="1011">
        <f>'2.CO2-Sector'!AX66</f>
        <v>214.42928571428573</v>
      </c>
      <c r="AY133" s="1011">
        <f>'2.CO2-Sector'!AY66</f>
        <v>204.26214285714286</v>
      </c>
      <c r="AZ133" s="1011">
        <f>'2.CO2-Sector'!AZ66</f>
        <v>214.79228571428573</v>
      </c>
      <c r="BA133" s="1012">
        <f>'2.CO2-Sector'!BA66</f>
        <v>208.1922857142857</v>
      </c>
      <c r="BB133" s="1011">
        <f>'2.CO2-Sector'!BB66</f>
        <v>208.1922857142857</v>
      </c>
      <c r="BC133" s="1013">
        <f>'2.CO2-Sector'!BC66</f>
        <v>208.1922857142857</v>
      </c>
      <c r="BD133" s="1011">
        <f>'2.CO2-Sector'!BD66</f>
        <v>208.1922857142857</v>
      </c>
      <c r="BE133" s="1012">
        <f>'2.CO2-Sector'!BE66</f>
        <v>208.1922857142857</v>
      </c>
      <c r="BF133" s="1012">
        <f>'2.CO2-Sector'!BF66</f>
        <v>208.1922857142857</v>
      </c>
      <c r="BG133" s="1012">
        <f>'2.CO2-Sector'!BG66</f>
        <v>208.1922857142857</v>
      </c>
      <c r="BH133" s="1014"/>
      <c r="BI133" s="1015"/>
      <c r="BJ133" s="764"/>
    </row>
    <row r="134" spans="2:72" ht="15.75" customHeight="1">
      <c r="B134" s="32"/>
      <c r="C134" s="32"/>
      <c r="D134" s="32"/>
      <c r="E134" s="32"/>
      <c r="F134" s="32"/>
      <c r="G134" s="32"/>
      <c r="H134" s="32"/>
      <c r="I134" s="32"/>
      <c r="J134" s="32"/>
      <c r="K134" s="32"/>
      <c r="L134" s="32"/>
      <c r="M134" s="32"/>
      <c r="N134" s="32"/>
      <c r="O134" s="32"/>
      <c r="P134" s="32"/>
      <c r="Q134" s="920"/>
      <c r="R134" s="1398"/>
      <c r="S134" s="1016" t="s">
        <v>54</v>
      </c>
      <c r="T134" s="1452"/>
      <c r="V134" s="920"/>
      <c r="W134" s="1398"/>
      <c r="X134" s="1003" t="s">
        <v>205</v>
      </c>
      <c r="Y134" s="1400"/>
      <c r="Z134" s="1468"/>
      <c r="AA134" s="973">
        <f>'2.CO2-Sector'!AA67</f>
        <v>149.62946543643216</v>
      </c>
      <c r="AB134" s="973">
        <f>'2.CO2-Sector'!AB67</f>
        <v>180.34607068185926</v>
      </c>
      <c r="AC134" s="973">
        <f>'2.CO2-Sector'!AC67</f>
        <v>187.3553611096369</v>
      </c>
      <c r="AD134" s="973">
        <f>'2.CO2-Sector'!AD67</f>
        <v>179.64065799294889</v>
      </c>
      <c r="AE134" s="973">
        <f>'2.CO2-Sector'!AE67</f>
        <v>163.40475285108408</v>
      </c>
      <c r="AF134" s="973">
        <f>'2.CO2-Sector'!AF67</f>
        <v>422.51456131685865</v>
      </c>
      <c r="AG134" s="973">
        <f>'2.CO2-Sector'!AG67</f>
        <v>505.74987823181101</v>
      </c>
      <c r="AH134" s="973">
        <f>'2.CO2-Sector'!AH67</f>
        <v>519.83148265019327</v>
      </c>
      <c r="AI134" s="973">
        <f>'2.CO2-Sector'!AI67</f>
        <v>492.8017631547383</v>
      </c>
      <c r="AJ134" s="973">
        <f>'2.CO2-Sector'!AJ67</f>
        <v>548.5053342819989</v>
      </c>
      <c r="AK134" s="973">
        <f>'2.CO2-Sector'!AK67</f>
        <v>488.92847090961232</v>
      </c>
      <c r="AL134" s="973">
        <f>'2.CO2-Sector'!AL67</f>
        <v>526.74892835959088</v>
      </c>
      <c r="AM134" s="973">
        <f>'2.CO2-Sector'!AM67</f>
        <v>485.62888206741451</v>
      </c>
      <c r="AN134" s="973">
        <f>'2.CO2-Sector'!AN67</f>
        <v>406.96055536221508</v>
      </c>
      <c r="AO134" s="973">
        <f>'2.CO2-Sector'!AO67</f>
        <v>354.49211550498791</v>
      </c>
      <c r="AP134" s="973">
        <f>'2.CO2-Sector'!AP67</f>
        <v>356.73047143538827</v>
      </c>
      <c r="AQ134" s="973">
        <f>'2.CO2-Sector'!AQ67</f>
        <v>383.76862786729811</v>
      </c>
      <c r="AR134" s="973">
        <f>'2.CO2-Sector'!AR67</f>
        <v>419.50149735029584</v>
      </c>
      <c r="AS134" s="973">
        <f>'2.CO2-Sector'!AS67</f>
        <v>357.36645431257006</v>
      </c>
      <c r="AT134" s="973">
        <f>'2.CO2-Sector'!AT67</f>
        <v>306.50988813805759</v>
      </c>
      <c r="AU134" s="973">
        <f>'2.CO2-Sector'!AU67</f>
        <v>280.59235766411905</v>
      </c>
      <c r="AV134" s="973">
        <f>'2.CO2-Sector'!AV67</f>
        <v>267.08806183356853</v>
      </c>
      <c r="AW134" s="973">
        <f>'2.CO2-Sector'!AW67</f>
        <v>261.99029782164666</v>
      </c>
      <c r="AX134" s="973">
        <f>'2.CO2-Sector'!AX67</f>
        <v>177.91942599390518</v>
      </c>
      <c r="AY134" s="973">
        <f>'2.CO2-Sector'!AY67</f>
        <v>179.44421772930656</v>
      </c>
      <c r="AZ134" s="973">
        <f>'2.CO2-Sector'!AZ67</f>
        <v>116.49538865920505</v>
      </c>
      <c r="BA134" s="974">
        <f>'2.CO2-Sector'!BA67</f>
        <v>90.189674214642935</v>
      </c>
      <c r="BB134" s="973">
        <f>'2.CO2-Sector'!BB67</f>
        <v>-45.582721364941733</v>
      </c>
      <c r="BC134" s="975">
        <f>'2.CO2-Sector'!BC67</f>
        <v>16.002872781609199</v>
      </c>
      <c r="BD134" s="973">
        <f>'2.CO2-Sector'!BD67</f>
        <v>-26.038848035887668</v>
      </c>
      <c r="BE134" s="974">
        <f>'2.CO2-Sector'!BE67</f>
        <v>67.933233266234424</v>
      </c>
      <c r="BF134" s="974">
        <f>'2.CO2-Sector'!BF67</f>
        <v>-13.740394612356852</v>
      </c>
      <c r="BG134" s="974">
        <f>'2.CO2-Sector'!BG67</f>
        <v>-82.343547500126874</v>
      </c>
      <c r="BH134" s="976"/>
      <c r="BI134" s="977"/>
      <c r="BJ134" s="764"/>
    </row>
    <row r="135" spans="2:72" ht="15.75" customHeight="1" thickBot="1">
      <c r="B135" s="32"/>
      <c r="C135" s="32"/>
      <c r="D135" s="32"/>
      <c r="E135" s="32"/>
      <c r="F135" s="32"/>
      <c r="G135" s="32"/>
      <c r="H135" s="32"/>
      <c r="I135" s="32"/>
      <c r="J135" s="32"/>
      <c r="K135" s="32"/>
      <c r="L135" s="32"/>
      <c r="M135" s="32"/>
      <c r="N135" s="32"/>
      <c r="O135" s="32"/>
      <c r="P135" s="32"/>
      <c r="Q135" s="1017"/>
      <c r="R135" s="1398"/>
      <c r="S135" s="1018" t="s">
        <v>793</v>
      </c>
      <c r="T135" s="1453"/>
      <c r="V135" s="1017"/>
      <c r="W135" s="1019"/>
      <c r="X135" s="1020" t="s">
        <v>794</v>
      </c>
      <c r="Y135" s="1487"/>
      <c r="Z135" s="1473"/>
      <c r="AA135" s="1021">
        <f>'2.CO2-Sector'!AA68</f>
        <v>5489.8922502729993</v>
      </c>
      <c r="AB135" s="1021">
        <f>'2.CO2-Sector'!AB68</f>
        <v>5311.1741081715281</v>
      </c>
      <c r="AC135" s="1021">
        <f>'2.CO2-Sector'!AC68</f>
        <v>5034.1656152937849</v>
      </c>
      <c r="AD135" s="1021">
        <f>'2.CO2-Sector'!AD68</f>
        <v>4800.9631151802378</v>
      </c>
      <c r="AE135" s="1021">
        <f>'2.CO2-Sector'!AE68</f>
        <v>4791.5602523297484</v>
      </c>
      <c r="AF135" s="1021">
        <f>'2.CO2-Sector'!AF68</f>
        <v>4693.1337667408479</v>
      </c>
      <c r="AG135" s="1021">
        <f>'2.CO2-Sector'!AG68</f>
        <v>4727.49049548325</v>
      </c>
      <c r="AH135" s="1021">
        <f>'2.CO2-Sector'!AH68</f>
        <v>4556.4372380867662</v>
      </c>
      <c r="AI135" s="1021">
        <f>'2.CO2-Sector'!AI68</f>
        <v>4176.2395839282326</v>
      </c>
      <c r="AJ135" s="1021">
        <f>'2.CO2-Sector'!AJ68</f>
        <v>4170.7982319279035</v>
      </c>
      <c r="AK135" s="1021">
        <f>'2.CO2-Sector'!AK68</f>
        <v>4242.1253332828719</v>
      </c>
      <c r="AL135" s="1021">
        <f>'2.CO2-Sector'!AL68</f>
        <v>3803.568123932404</v>
      </c>
      <c r="AM135" s="1021">
        <f>'2.CO2-Sector'!AM68</f>
        <v>3562.1898054296485</v>
      </c>
      <c r="AN135" s="1021">
        <f>'2.CO2-Sector'!AN68</f>
        <v>3422.2575237096744</v>
      </c>
      <c r="AO135" s="1021">
        <f>'2.CO2-Sector'!AO68</f>
        <v>3346.1899645017111</v>
      </c>
      <c r="AP135" s="1021">
        <f>'2.CO2-Sector'!AP68</f>
        <v>3250.8140528443782</v>
      </c>
      <c r="AQ135" s="1021">
        <f>'2.CO2-Sector'!AQ68</f>
        <v>3173.1195158461928</v>
      </c>
      <c r="AR135" s="1021">
        <f>'2.CO2-Sector'!AR68</f>
        <v>3022.0613257753516</v>
      </c>
      <c r="AS135" s="1021">
        <f>'2.CO2-Sector'!AS68</f>
        <v>2723.6904751124448</v>
      </c>
      <c r="AT135" s="1021">
        <f>'2.CO2-Sector'!AT68</f>
        <v>2513.5092259627982</v>
      </c>
      <c r="AU135" s="1021">
        <f>'2.CO2-Sector'!AU68</f>
        <v>2441.5327038959404</v>
      </c>
      <c r="AV135" s="1021">
        <f>'2.CO2-Sector'!AV68</f>
        <v>2354.1093653550797</v>
      </c>
      <c r="AW135" s="1021">
        <f>'2.CO2-Sector'!AW68</f>
        <v>2283.4515486974242</v>
      </c>
      <c r="AX135" s="1021">
        <f>'2.CO2-Sector'!AX68</f>
        <v>2289.0964441148244</v>
      </c>
      <c r="AY135" s="1021">
        <f>'2.CO2-Sector'!AY68</f>
        <v>2217.534663047813</v>
      </c>
      <c r="AZ135" s="1021">
        <f>'2.CO2-Sector'!AZ68</f>
        <v>2194.4764272326456</v>
      </c>
      <c r="BA135" s="1022">
        <f>'2.CO2-Sector'!BA68</f>
        <v>2156.8119227383972</v>
      </c>
      <c r="BB135" s="1021">
        <f>'2.CO2-Sector'!BB68</f>
        <v>2121.4065441487392</v>
      </c>
      <c r="BC135" s="1023">
        <f>'2.CO2-Sector'!BC68</f>
        <v>2072.5195661051089</v>
      </c>
      <c r="BD135" s="1021">
        <f>'2.CO2-Sector'!BD68</f>
        <v>2015.3368598298975</v>
      </c>
      <c r="BE135" s="1022">
        <f>'2.CO2-Sector'!BE68</f>
        <v>1875.0967662866158</v>
      </c>
      <c r="BF135" s="1022">
        <f>'2.CO2-Sector'!BF68</f>
        <v>1843.8987003566929</v>
      </c>
      <c r="BG135" s="1022">
        <f>'2.CO2-Sector'!BG68</f>
        <v>1820.6328571945373</v>
      </c>
      <c r="BH135" s="1024"/>
      <c r="BI135" s="1025"/>
      <c r="BJ135" s="752"/>
    </row>
    <row r="136" spans="2:72" ht="15" thickTop="1" thickBot="1">
      <c r="Q136" s="1026" t="s">
        <v>55</v>
      </c>
      <c r="R136" s="1027"/>
      <c r="S136" s="1027"/>
      <c r="T136" s="1454"/>
      <c r="U136" s="727"/>
      <c r="V136" s="1026" t="s">
        <v>229</v>
      </c>
      <c r="W136" s="1028"/>
      <c r="X136" s="1029"/>
      <c r="Y136" s="1404"/>
      <c r="Z136" s="1030"/>
      <c r="AA136" s="1031">
        <f t="shared" ref="AA136:BG136" si="24">SUM(AA5,AA114,AA126,AA130)</f>
        <v>1162863.5535451148</v>
      </c>
      <c r="AB136" s="1031">
        <f t="shared" si="24"/>
        <v>1174381.7123911346</v>
      </c>
      <c r="AC136" s="1031">
        <f t="shared" si="24"/>
        <v>1183886.1819344321</v>
      </c>
      <c r="AD136" s="1031">
        <f t="shared" si="24"/>
        <v>1176663.3435552015</v>
      </c>
      <c r="AE136" s="1031">
        <f t="shared" si="24"/>
        <v>1231678.6615931552</v>
      </c>
      <c r="AF136" s="1031">
        <f t="shared" si="24"/>
        <v>1243919.068111381</v>
      </c>
      <c r="AG136" s="1031">
        <f t="shared" si="24"/>
        <v>1256465.1473704346</v>
      </c>
      <c r="AH136" s="1031">
        <f t="shared" si="24"/>
        <v>1249005.8232648578</v>
      </c>
      <c r="AI136" s="1031">
        <f t="shared" si="24"/>
        <v>1208778.7561069953</v>
      </c>
      <c r="AJ136" s="1031">
        <f t="shared" si="24"/>
        <v>1245404.6238596512</v>
      </c>
      <c r="AK136" s="1031">
        <f t="shared" si="24"/>
        <v>1268193.0858070327</v>
      </c>
      <c r="AL136" s="1031">
        <f t="shared" si="24"/>
        <v>1253158.6766645182</v>
      </c>
      <c r="AM136" s="1031">
        <f t="shared" si="24"/>
        <v>1282543.1776637163</v>
      </c>
      <c r="AN136" s="1031">
        <f t="shared" si="24"/>
        <v>1290903.8068442221</v>
      </c>
      <c r="AO136" s="1031">
        <f t="shared" si="24"/>
        <v>1286218.2238030429</v>
      </c>
      <c r="AP136" s="1031">
        <f t="shared" si="24"/>
        <v>1293584.2614526676</v>
      </c>
      <c r="AQ136" s="1031">
        <f t="shared" si="24"/>
        <v>1270442.1258507585</v>
      </c>
      <c r="AR136" s="1031">
        <f t="shared" si="24"/>
        <v>1306018.4933905636</v>
      </c>
      <c r="AS136" s="1031">
        <f t="shared" si="24"/>
        <v>1234904.2634428772</v>
      </c>
      <c r="AT136" s="1031">
        <f t="shared" si="24"/>
        <v>1165879.258790687</v>
      </c>
      <c r="AU136" s="1031">
        <f t="shared" si="24"/>
        <v>1217226.9111844529</v>
      </c>
      <c r="AV136" s="1031">
        <f t="shared" si="24"/>
        <v>1267157.2700494989</v>
      </c>
      <c r="AW136" s="1031">
        <f t="shared" si="24"/>
        <v>1308252.9592239514</v>
      </c>
      <c r="AX136" s="1031">
        <f t="shared" si="24"/>
        <v>1317608.9086754057</v>
      </c>
      <c r="AY136" s="1031">
        <f t="shared" si="24"/>
        <v>1265983.5091145569</v>
      </c>
      <c r="AZ136" s="1031">
        <f t="shared" si="24"/>
        <v>1225389.3002665145</v>
      </c>
      <c r="BA136" s="1032">
        <f t="shared" si="24"/>
        <v>1205334.3611538562</v>
      </c>
      <c r="BB136" s="1031">
        <f t="shared" si="24"/>
        <v>1189645.3145267912</v>
      </c>
      <c r="BC136" s="1033">
        <f t="shared" si="24"/>
        <v>1144571.8112697846</v>
      </c>
      <c r="BD136" s="1031">
        <f t="shared" si="24"/>
        <v>1107476.9202145194</v>
      </c>
      <c r="BE136" s="1032">
        <f t="shared" si="24"/>
        <v>1042350.9609507511</v>
      </c>
      <c r="BF136" s="1032">
        <f t="shared" si="24"/>
        <v>1063699.3937659767</v>
      </c>
      <c r="BG136" s="1032">
        <f t="shared" si="24"/>
        <v>1036681.7070743655</v>
      </c>
      <c r="BH136" s="1034"/>
      <c r="BI136" s="1035"/>
      <c r="BJ136" s="752"/>
    </row>
    <row r="137" spans="2:72">
      <c r="Q137" s="32"/>
      <c r="R137" s="32"/>
      <c r="S137" s="32"/>
      <c r="T137" s="317"/>
      <c r="V137" s="32"/>
      <c r="Y137" s="344"/>
      <c r="Z137" s="317"/>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row>
    <row r="138" spans="2:72">
      <c r="Q138" s="32"/>
      <c r="R138" s="32"/>
      <c r="S138" s="32"/>
      <c r="T138" s="317"/>
      <c r="V138" s="32"/>
      <c r="Y138" s="344"/>
      <c r="Z138" s="317"/>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row>
    <row r="139" spans="2:72">
      <c r="Q139" s="32"/>
      <c r="R139" s="32"/>
      <c r="S139" s="32"/>
      <c r="T139" s="317"/>
      <c r="V139" s="32"/>
      <c r="Y139" s="344"/>
      <c r="Z139" s="317"/>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row>
    <row r="140" spans="2:72" ht="14.25" customHeight="1">
      <c r="T140" s="28" t="s">
        <v>640</v>
      </c>
      <c r="Y140" s="28" t="s">
        <v>641</v>
      </c>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J140" s="325"/>
    </row>
    <row r="141" spans="2:72">
      <c r="T141" s="134"/>
      <c r="Y141" s="134"/>
      <c r="Z141" s="294"/>
      <c r="AA141" s="135">
        <v>1990</v>
      </c>
      <c r="AB141" s="135">
        <f t="shared" ref="AB141:BB141" si="25">AA141+1</f>
        <v>1991</v>
      </c>
      <c r="AC141" s="135">
        <f t="shared" si="25"/>
        <v>1992</v>
      </c>
      <c r="AD141" s="135">
        <f t="shared" si="25"/>
        <v>1993</v>
      </c>
      <c r="AE141" s="135">
        <f t="shared" si="25"/>
        <v>1994</v>
      </c>
      <c r="AF141" s="135">
        <f t="shared" si="25"/>
        <v>1995</v>
      </c>
      <c r="AG141" s="135">
        <f t="shared" si="25"/>
        <v>1996</v>
      </c>
      <c r="AH141" s="135">
        <f t="shared" si="25"/>
        <v>1997</v>
      </c>
      <c r="AI141" s="135">
        <f t="shared" si="25"/>
        <v>1998</v>
      </c>
      <c r="AJ141" s="135">
        <f t="shared" si="25"/>
        <v>1999</v>
      </c>
      <c r="AK141" s="135">
        <f t="shared" si="25"/>
        <v>2000</v>
      </c>
      <c r="AL141" s="135">
        <f t="shared" si="25"/>
        <v>2001</v>
      </c>
      <c r="AM141" s="135">
        <f t="shared" si="25"/>
        <v>2002</v>
      </c>
      <c r="AN141" s="135">
        <f t="shared" si="25"/>
        <v>2003</v>
      </c>
      <c r="AO141" s="135">
        <f t="shared" si="25"/>
        <v>2004</v>
      </c>
      <c r="AP141" s="135">
        <f>AO141+1</f>
        <v>2005</v>
      </c>
      <c r="AQ141" s="135">
        <f t="shared" si="25"/>
        <v>2006</v>
      </c>
      <c r="AR141" s="135">
        <f t="shared" si="25"/>
        <v>2007</v>
      </c>
      <c r="AS141" s="135">
        <f t="shared" si="25"/>
        <v>2008</v>
      </c>
      <c r="AT141" s="135">
        <f t="shared" si="25"/>
        <v>2009</v>
      </c>
      <c r="AU141" s="135">
        <f t="shared" si="25"/>
        <v>2010</v>
      </c>
      <c r="AV141" s="135">
        <f t="shared" si="25"/>
        <v>2011</v>
      </c>
      <c r="AW141" s="135">
        <f t="shared" si="25"/>
        <v>2012</v>
      </c>
      <c r="AX141" s="135">
        <f t="shared" si="25"/>
        <v>2013</v>
      </c>
      <c r="AY141" s="135">
        <f t="shared" si="25"/>
        <v>2014</v>
      </c>
      <c r="AZ141" s="135">
        <f t="shared" si="25"/>
        <v>2015</v>
      </c>
      <c r="BA141" s="135">
        <f t="shared" si="25"/>
        <v>2016</v>
      </c>
      <c r="BB141" s="135">
        <f t="shared" si="25"/>
        <v>2017</v>
      </c>
      <c r="BC141" s="135">
        <f>BB141+1</f>
        <v>2018</v>
      </c>
      <c r="BD141" s="135">
        <f>BC141+1</f>
        <v>2019</v>
      </c>
      <c r="BE141" s="135">
        <f>BD141+1</f>
        <v>2020</v>
      </c>
      <c r="BF141" s="135">
        <f>BE141+1</f>
        <v>2021</v>
      </c>
      <c r="BG141" s="135">
        <f>BF141+1</f>
        <v>2022</v>
      </c>
      <c r="BH141" s="135" t="s">
        <v>18</v>
      </c>
      <c r="BI141" s="135" t="s">
        <v>2</v>
      </c>
      <c r="BJ141" s="1036"/>
    </row>
    <row r="142" spans="2:72">
      <c r="T142" s="305" t="s">
        <v>536</v>
      </c>
      <c r="Y142" s="1037" t="s">
        <v>218</v>
      </c>
      <c r="Z142" s="1038"/>
      <c r="AA142" s="1039">
        <f t="shared" ref="AA142:BG142" si="26">AA13/10^3</f>
        <v>0.36724404135119781</v>
      </c>
      <c r="AB142" s="1039">
        <f t="shared" si="26"/>
        <v>2.3378983654329659E-2</v>
      </c>
      <c r="AC142" s="1039">
        <f t="shared" si="26"/>
        <v>-0.24825587910670505</v>
      </c>
      <c r="AD142" s="1039">
        <f t="shared" si="26"/>
        <v>-0.14596800023666764</v>
      </c>
      <c r="AE142" s="1038">
        <f t="shared" si="26"/>
        <v>-0.54673034631067052</v>
      </c>
      <c r="AF142" s="1038">
        <f t="shared" si="26"/>
        <v>-0.71279606857849176</v>
      </c>
      <c r="AG142" s="1038">
        <f t="shared" si="26"/>
        <v>-0.72129071875922501</v>
      </c>
      <c r="AH142" s="1038">
        <f t="shared" si="26"/>
        <v>-0.94744312730409863</v>
      </c>
      <c r="AI142" s="1038">
        <f t="shared" si="26"/>
        <v>-3.8870598033662191</v>
      </c>
      <c r="AJ142" s="1038">
        <f t="shared" si="26"/>
        <v>-4.0111330132160443</v>
      </c>
      <c r="AK142" s="1038">
        <f t="shared" si="26"/>
        <v>-4.9417658666332969</v>
      </c>
      <c r="AL142" s="1038">
        <f t="shared" si="26"/>
        <v>-5.1767948583561303</v>
      </c>
      <c r="AM142" s="1038">
        <f t="shared" si="26"/>
        <v>-1.2854831117212258</v>
      </c>
      <c r="AN142" s="1038">
        <f t="shared" si="26"/>
        <v>-1.1056634418837883</v>
      </c>
      <c r="AO142" s="1038">
        <f t="shared" si="26"/>
        <v>-0.86723915744803626</v>
      </c>
      <c r="AP142" s="1038">
        <f t="shared" si="26"/>
        <v>-3.3976161782429495</v>
      </c>
      <c r="AQ142" s="1038">
        <f t="shared" si="26"/>
        <v>-2.5144430730568916</v>
      </c>
      <c r="AR142" s="1038">
        <f t="shared" si="26"/>
        <v>-1.5880154349588775</v>
      </c>
      <c r="AS142" s="1038">
        <f t="shared" si="26"/>
        <v>-3.4085724506504049</v>
      </c>
      <c r="AT142" s="1038">
        <f t="shared" si="26"/>
        <v>-1.7991071975819473</v>
      </c>
      <c r="AU142" s="1038">
        <f t="shared" si="26"/>
        <v>-4.2243200866340755</v>
      </c>
      <c r="AV142" s="1038">
        <f t="shared" si="26"/>
        <v>-3.4180926965768013</v>
      </c>
      <c r="AW142" s="1038">
        <f t="shared" si="26"/>
        <v>-2.3678853981083212</v>
      </c>
      <c r="AX142" s="1038">
        <f t="shared" si="26"/>
        <v>-2.6293095435126972</v>
      </c>
      <c r="AY142" s="1038">
        <f t="shared" si="26"/>
        <v>-1.9409838880800239</v>
      </c>
      <c r="AZ142" s="1038">
        <f t="shared" si="26"/>
        <v>-2.6875757566688909</v>
      </c>
      <c r="BA142" s="1038">
        <f t="shared" si="26"/>
        <v>-3.3451501411873812</v>
      </c>
      <c r="BB142" s="1038">
        <f t="shared" si="26"/>
        <v>-3.5617163205688906</v>
      </c>
      <c r="BC142" s="1038">
        <f t="shared" si="26"/>
        <v>-3.7917904584912674</v>
      </c>
      <c r="BD142" s="1038">
        <f t="shared" si="26"/>
        <v>-2.881288793329821</v>
      </c>
      <c r="BE142" s="1038">
        <f t="shared" si="26"/>
        <v>-2.3349123817279125</v>
      </c>
      <c r="BF142" s="1038">
        <f t="shared" si="26"/>
        <v>-4.7164133408599609</v>
      </c>
      <c r="BG142" s="1038">
        <f t="shared" si="26"/>
        <v>-2.4640573162136232</v>
      </c>
      <c r="BH142" s="1040"/>
      <c r="BI142" s="1040"/>
      <c r="BJ142" s="1041"/>
      <c r="BK142" s="32"/>
      <c r="BL142" s="32"/>
      <c r="BM142" s="1042"/>
      <c r="BN142" s="1042"/>
      <c r="BO142" s="1042"/>
      <c r="BP142" s="1042"/>
      <c r="BQ142" s="1042"/>
      <c r="BR142" s="1042"/>
      <c r="BS142" s="32"/>
      <c r="BT142" s="32"/>
    </row>
    <row r="143" spans="2:72" ht="27.6">
      <c r="T143" s="1043" t="s">
        <v>795</v>
      </c>
      <c r="Y143" s="1043" t="s">
        <v>980</v>
      </c>
      <c r="Z143" s="1038"/>
      <c r="AA143" s="1038">
        <f t="shared" ref="AA143:BG143" si="27">AA7/10^3</f>
        <v>96.227840095920968</v>
      </c>
      <c r="AB143" s="1038">
        <f t="shared" si="27"/>
        <v>95.410245272808652</v>
      </c>
      <c r="AC143" s="1038">
        <f t="shared" si="27"/>
        <v>94.329403914667637</v>
      </c>
      <c r="AD143" s="1038">
        <f t="shared" si="27"/>
        <v>94.434895527897112</v>
      </c>
      <c r="AE143" s="1038">
        <f t="shared" si="27"/>
        <v>94.571355862328844</v>
      </c>
      <c r="AF143" s="1038">
        <f t="shared" si="27"/>
        <v>93.217293194885514</v>
      </c>
      <c r="AG143" s="1038">
        <f t="shared" si="27"/>
        <v>93.508446780766988</v>
      </c>
      <c r="AH143" s="1038">
        <f t="shared" si="27"/>
        <v>95.871779059364201</v>
      </c>
      <c r="AI143" s="1038">
        <f t="shared" si="27"/>
        <v>91.58505477768766</v>
      </c>
      <c r="AJ143" s="1038">
        <f t="shared" si="27"/>
        <v>95.229703797162358</v>
      </c>
      <c r="AK143" s="1038">
        <f t="shared" si="27"/>
        <v>95.265902632369048</v>
      </c>
      <c r="AL143" s="1038">
        <f t="shared" si="27"/>
        <v>93.01660185001883</v>
      </c>
      <c r="AM143" s="1038">
        <f t="shared" si="27"/>
        <v>95.536181299718507</v>
      </c>
      <c r="AN143" s="1038">
        <f t="shared" si="27"/>
        <v>96.848357613923554</v>
      </c>
      <c r="AO143" s="1038">
        <f t="shared" si="27"/>
        <v>96.968185172323999</v>
      </c>
      <c r="AP143" s="369">
        <f t="shared" si="27"/>
        <v>102.4382163695372</v>
      </c>
      <c r="AQ143" s="369">
        <f t="shared" si="27"/>
        <v>100.67728663417732</v>
      </c>
      <c r="AR143" s="369">
        <f t="shared" si="27"/>
        <v>105.64865650361882</v>
      </c>
      <c r="AS143" s="369">
        <f t="shared" si="27"/>
        <v>103.51613559368002</v>
      </c>
      <c r="AT143" s="369">
        <f t="shared" si="27"/>
        <v>100.72556284456667</v>
      </c>
      <c r="AU143" s="369">
        <f t="shared" si="27"/>
        <v>104.10248472078118</v>
      </c>
      <c r="AV143" s="369">
        <f t="shared" si="27"/>
        <v>105.16483414176656</v>
      </c>
      <c r="AW143" s="369">
        <f t="shared" si="27"/>
        <v>107.07450329280702</v>
      </c>
      <c r="AX143" s="369">
        <f t="shared" si="27"/>
        <v>106.20258380867791</v>
      </c>
      <c r="AY143" s="1038">
        <f t="shared" si="27"/>
        <v>99.660017286149738</v>
      </c>
      <c r="AZ143" s="1038">
        <f t="shared" si="27"/>
        <v>96.904070800997886</v>
      </c>
      <c r="BA143" s="369">
        <f t="shared" si="27"/>
        <v>101.47467449453988</v>
      </c>
      <c r="BB143" s="1038">
        <f t="shared" si="27"/>
        <v>95.783225156656712</v>
      </c>
      <c r="BC143" s="1038">
        <f t="shared" si="27"/>
        <v>94.455932463905995</v>
      </c>
      <c r="BD143" s="1038">
        <f t="shared" si="27"/>
        <v>89.552552929313563</v>
      </c>
      <c r="BE143" s="1038">
        <f t="shared" si="27"/>
        <v>82.066588495680534</v>
      </c>
      <c r="BF143" s="1038">
        <f t="shared" si="27"/>
        <v>87.64480986725188</v>
      </c>
      <c r="BG143" s="1038">
        <f t="shared" si="27"/>
        <v>84.883169114217679</v>
      </c>
      <c r="BH143" s="369"/>
      <c r="BI143" s="369"/>
      <c r="BJ143" s="1044"/>
      <c r="BK143" s="32"/>
      <c r="BL143" s="32"/>
      <c r="BM143" s="32"/>
      <c r="BN143" s="32"/>
      <c r="BO143" s="1042"/>
      <c r="BP143" s="1042"/>
      <c r="BQ143" s="1042"/>
      <c r="BR143" s="1042"/>
      <c r="BS143" s="1042"/>
      <c r="BT143" s="1042"/>
    </row>
    <row r="144" spans="2:72">
      <c r="T144" s="314" t="s">
        <v>57</v>
      </c>
      <c r="Y144" s="314" t="s">
        <v>978</v>
      </c>
      <c r="Z144" s="369"/>
      <c r="AA144" s="369">
        <f t="shared" ref="AA144:BG144" si="28">AA14/10^3</f>
        <v>505.10436478830042</v>
      </c>
      <c r="AB144" s="369">
        <f t="shared" si="28"/>
        <v>498.29423726978189</v>
      </c>
      <c r="AC144" s="369">
        <f t="shared" si="28"/>
        <v>490.17731374214372</v>
      </c>
      <c r="AD144" s="369">
        <f t="shared" si="28"/>
        <v>477.52394140485421</v>
      </c>
      <c r="AE144" s="369">
        <f t="shared" si="28"/>
        <v>495.06682276942217</v>
      </c>
      <c r="AF144" s="369">
        <f t="shared" si="28"/>
        <v>491.50771937819837</v>
      </c>
      <c r="AG144" s="369">
        <f t="shared" si="28"/>
        <v>495.60801462084396</v>
      </c>
      <c r="AH144" s="369">
        <f t="shared" si="28"/>
        <v>485.49332836810186</v>
      </c>
      <c r="AI144" s="369">
        <f t="shared" si="28"/>
        <v>455.25261196137814</v>
      </c>
      <c r="AJ144" s="369">
        <f t="shared" si="28"/>
        <v>466.16817288124912</v>
      </c>
      <c r="AK144" s="369">
        <f t="shared" si="28"/>
        <v>478.85682718316912</v>
      </c>
      <c r="AL144" s="369">
        <f t="shared" si="28"/>
        <v>466.72902161350339</v>
      </c>
      <c r="AM144" s="369">
        <f t="shared" si="28"/>
        <v>475.21481053933655</v>
      </c>
      <c r="AN144" s="369">
        <f t="shared" si="28"/>
        <v>477.14491244641289</v>
      </c>
      <c r="AO144" s="369">
        <f t="shared" si="28"/>
        <v>472.51590830228082</v>
      </c>
      <c r="AP144" s="369">
        <f t="shared" si="28"/>
        <v>469.85549639681085</v>
      </c>
      <c r="AQ144" s="369">
        <f t="shared" si="28"/>
        <v>463.5393660069094</v>
      </c>
      <c r="AR144" s="369">
        <f t="shared" si="28"/>
        <v>474.68452075489455</v>
      </c>
      <c r="AS144" s="369">
        <f t="shared" si="28"/>
        <v>430.55966744225771</v>
      </c>
      <c r="AT144" s="369">
        <f t="shared" si="28"/>
        <v>404.50570832611578</v>
      </c>
      <c r="AU144" s="369">
        <f t="shared" si="28"/>
        <v>432.16070613848569</v>
      </c>
      <c r="AV144" s="369">
        <f t="shared" si="28"/>
        <v>447.87915063843991</v>
      </c>
      <c r="AW144" s="369">
        <f t="shared" si="28"/>
        <v>458.91900609030876</v>
      </c>
      <c r="AX144" s="369">
        <f t="shared" si="28"/>
        <v>463.28814574403293</v>
      </c>
      <c r="AY144" s="369">
        <f t="shared" si="28"/>
        <v>445.66135849489632</v>
      </c>
      <c r="AZ144" s="369">
        <f t="shared" si="28"/>
        <v>430.82118892298286</v>
      </c>
      <c r="BA144" s="369">
        <f t="shared" si="28"/>
        <v>420.27224703915431</v>
      </c>
      <c r="BB144" s="369">
        <f t="shared" si="28"/>
        <v>412.64148172271194</v>
      </c>
      <c r="BC144" s="369">
        <f t="shared" si="28"/>
        <v>402.92944552881511</v>
      </c>
      <c r="BD144" s="369">
        <f t="shared" si="28"/>
        <v>387.29844835679921</v>
      </c>
      <c r="BE144" s="369">
        <f t="shared" si="28"/>
        <v>355.43134830074217</v>
      </c>
      <c r="BF144" s="369">
        <f t="shared" si="28"/>
        <v>371.93242820886553</v>
      </c>
      <c r="BG144" s="369">
        <f t="shared" si="28"/>
        <v>352.25990839199346</v>
      </c>
      <c r="BH144" s="1039"/>
      <c r="BI144" s="1039"/>
      <c r="BJ144" s="1045"/>
    </row>
    <row r="145" spans="1:66">
      <c r="T145" s="314" t="s">
        <v>58</v>
      </c>
      <c r="Y145" s="314" t="s">
        <v>974</v>
      </c>
      <c r="Z145" s="369"/>
      <c r="AA145" s="369">
        <f t="shared" ref="AA145:BE145" si="29">AA77/10^3</f>
        <v>208.42846404010098</v>
      </c>
      <c r="AB145" s="369">
        <f t="shared" si="29"/>
        <v>220.42631789148814</v>
      </c>
      <c r="AC145" s="369">
        <f t="shared" si="29"/>
        <v>227.05327518602545</v>
      </c>
      <c r="AD145" s="369">
        <f t="shared" si="29"/>
        <v>230.460238716855</v>
      </c>
      <c r="AE145" s="369">
        <f t="shared" si="29"/>
        <v>240.15404103971412</v>
      </c>
      <c r="AF145" s="369">
        <f t="shared" si="29"/>
        <v>249.21932303934324</v>
      </c>
      <c r="AG145" s="369">
        <f t="shared" si="29"/>
        <v>255.82924779154601</v>
      </c>
      <c r="AH145" s="369">
        <f t="shared" si="29"/>
        <v>257.308179240713</v>
      </c>
      <c r="AI145" s="369">
        <f t="shared" si="29"/>
        <v>255.05104911078797</v>
      </c>
      <c r="AJ145" s="369">
        <f t="shared" si="29"/>
        <v>259.40580203285964</v>
      </c>
      <c r="AK145" s="369">
        <f t="shared" si="29"/>
        <v>258.75569324814268</v>
      </c>
      <c r="AL145" s="369">
        <f t="shared" si="29"/>
        <v>262.83400705027458</v>
      </c>
      <c r="AM145" s="369">
        <f t="shared" si="29"/>
        <v>259.60933501764367</v>
      </c>
      <c r="AN145" s="369">
        <f t="shared" si="29"/>
        <v>255.967357194447</v>
      </c>
      <c r="AO145" s="369">
        <f t="shared" si="29"/>
        <v>249.83484828803114</v>
      </c>
      <c r="AP145" s="369">
        <f t="shared" si="29"/>
        <v>244.44928058600971</v>
      </c>
      <c r="AQ145" s="369">
        <f t="shared" si="29"/>
        <v>241.47322165394289</v>
      </c>
      <c r="AR145" s="369">
        <f t="shared" si="29"/>
        <v>239.40053714521326</v>
      </c>
      <c r="AS145" s="369">
        <f t="shared" si="29"/>
        <v>231.65532116752013</v>
      </c>
      <c r="AT145" s="369">
        <f t="shared" si="29"/>
        <v>228.01290444340725</v>
      </c>
      <c r="AU145" s="369">
        <f t="shared" si="29"/>
        <v>228.7779419147908</v>
      </c>
      <c r="AV145" s="369">
        <f t="shared" si="29"/>
        <v>225.17685816416213</v>
      </c>
      <c r="AW145" s="369">
        <f t="shared" si="29"/>
        <v>226.97095390268353</v>
      </c>
      <c r="AX145" s="369">
        <f t="shared" si="29"/>
        <v>224.24371087372651</v>
      </c>
      <c r="AY145" s="369">
        <f t="shared" si="29"/>
        <v>218.8896216267093</v>
      </c>
      <c r="AZ145" s="369">
        <f t="shared" si="29"/>
        <v>217.41888413120691</v>
      </c>
      <c r="BA145" s="369">
        <f t="shared" si="29"/>
        <v>215.38430371911613</v>
      </c>
      <c r="BB145" s="369">
        <f t="shared" si="29"/>
        <v>213.24400685768194</v>
      </c>
      <c r="BC145" s="369">
        <f t="shared" si="29"/>
        <v>210.36563864482176</v>
      </c>
      <c r="BD145" s="369">
        <f t="shared" si="29"/>
        <v>206.14596520438809</v>
      </c>
      <c r="BE145" s="369">
        <f t="shared" si="29"/>
        <v>183.35816443925069</v>
      </c>
      <c r="BF145" s="369">
        <f t="shared" ref="BF145:BG145" si="30">BF77/10^3</f>
        <v>184.59968577140961</v>
      </c>
      <c r="BG145" s="369">
        <f t="shared" si="30"/>
        <v>191.80307451379835</v>
      </c>
      <c r="BH145" s="1039"/>
      <c r="BI145" s="1039"/>
      <c r="BJ145" s="367"/>
      <c r="BK145" s="46"/>
      <c r="BL145" s="46"/>
      <c r="BM145" s="46"/>
      <c r="BN145" s="46"/>
    </row>
    <row r="146" spans="1:66">
      <c r="T146" s="314" t="s">
        <v>796</v>
      </c>
      <c r="Y146" s="1046" t="s">
        <v>979</v>
      </c>
      <c r="Z146" s="369"/>
      <c r="AA146" s="369">
        <f t="shared" ref="AA146:BG146" si="31">AA56/10^3</f>
        <v>131.2822988887593</v>
      </c>
      <c r="AB146" s="369">
        <f t="shared" si="31"/>
        <v>135.21955340734002</v>
      </c>
      <c r="AC146" s="369">
        <f t="shared" si="31"/>
        <v>139.88808116502798</v>
      </c>
      <c r="AD146" s="369">
        <f t="shared" si="31"/>
        <v>144.00759843525435</v>
      </c>
      <c r="AE146" s="369">
        <f t="shared" si="31"/>
        <v>158.72686286408594</v>
      </c>
      <c r="AF146" s="369">
        <f t="shared" si="31"/>
        <v>163.74663195780414</v>
      </c>
      <c r="AG146" s="369">
        <f t="shared" si="31"/>
        <v>161.68644305927688</v>
      </c>
      <c r="AH146" s="369">
        <f t="shared" si="31"/>
        <v>166.21773955071581</v>
      </c>
      <c r="AI146" s="369">
        <f t="shared" si="31"/>
        <v>173.65731222188305</v>
      </c>
      <c r="AJ146" s="369">
        <f t="shared" si="31"/>
        <v>183.97339345004815</v>
      </c>
      <c r="AK146" s="369">
        <f t="shared" si="31"/>
        <v>190.41338206237867</v>
      </c>
      <c r="AL146" s="369">
        <f t="shared" si="31"/>
        <v>190.36627899138563</v>
      </c>
      <c r="AM146" s="369">
        <f t="shared" si="31"/>
        <v>200.62341587357068</v>
      </c>
      <c r="AN146" s="369">
        <f t="shared" si="31"/>
        <v>207.47075716642883</v>
      </c>
      <c r="AO146" s="369">
        <f t="shared" si="31"/>
        <v>213.55702370602285</v>
      </c>
      <c r="AP146" s="369">
        <f t="shared" si="31"/>
        <v>221.80027420077036</v>
      </c>
      <c r="AQ146" s="369">
        <f t="shared" si="31"/>
        <v>218.34935806613467</v>
      </c>
      <c r="AR146" s="369">
        <f t="shared" si="31"/>
        <v>227.39217007018428</v>
      </c>
      <c r="AS146" s="369">
        <f t="shared" si="31"/>
        <v>220.86240268039637</v>
      </c>
      <c r="AT146" s="369">
        <f t="shared" si="31"/>
        <v>196.27492547848445</v>
      </c>
      <c r="AU146" s="369">
        <f t="shared" si="31"/>
        <v>200.10973107978225</v>
      </c>
      <c r="AV146" s="369">
        <f t="shared" si="31"/>
        <v>224.84172068835989</v>
      </c>
      <c r="AW146" s="369">
        <f t="shared" si="31"/>
        <v>228.59737375374044</v>
      </c>
      <c r="AX146" s="369">
        <f t="shared" si="31"/>
        <v>234.78018370202122</v>
      </c>
      <c r="AY146" s="369">
        <f t="shared" si="31"/>
        <v>225.14518399880421</v>
      </c>
      <c r="AZ146" s="369">
        <f t="shared" si="31"/>
        <v>216.80064355834148</v>
      </c>
      <c r="BA146" s="369">
        <f t="shared" si="31"/>
        <v>211.6151829611342</v>
      </c>
      <c r="BB146" s="369">
        <f t="shared" si="31"/>
        <v>206.6060598841166</v>
      </c>
      <c r="BC146" s="369">
        <f t="shared" si="31"/>
        <v>200.19529794379179</v>
      </c>
      <c r="BD146" s="369">
        <f t="shared" si="31"/>
        <v>191.11510714944524</v>
      </c>
      <c r="BE146" s="369">
        <f t="shared" si="31"/>
        <v>181.44862806420156</v>
      </c>
      <c r="BF146" s="369">
        <f t="shared" si="31"/>
        <v>187.34488146943667</v>
      </c>
      <c r="BG146" s="369">
        <f t="shared" si="31"/>
        <v>179.45903977386877</v>
      </c>
      <c r="BH146" s="369"/>
      <c r="BI146" s="369"/>
      <c r="BJ146" s="1045"/>
    </row>
    <row r="147" spans="1:66">
      <c r="T147" s="314" t="s">
        <v>60</v>
      </c>
      <c r="Y147" s="314" t="s">
        <v>206</v>
      </c>
      <c r="Z147" s="369"/>
      <c r="AA147" s="369">
        <f t="shared" ref="AA147:BC147" si="32">AA101/10^3</f>
        <v>126.15174258341115</v>
      </c>
      <c r="AB147" s="369">
        <f t="shared" si="32"/>
        <v>128.43758067007565</v>
      </c>
      <c r="AC147" s="369">
        <f t="shared" si="32"/>
        <v>134.62234525946579</v>
      </c>
      <c r="AD147" s="369">
        <f t="shared" si="32"/>
        <v>134.72098131344993</v>
      </c>
      <c r="AE147" s="369">
        <f t="shared" si="32"/>
        <v>142.93161918904286</v>
      </c>
      <c r="AF147" s="369">
        <f t="shared" si="32"/>
        <v>145.16305713198636</v>
      </c>
      <c r="AG147" s="369">
        <f t="shared" si="32"/>
        <v>147.63881783694819</v>
      </c>
      <c r="AH147" s="369">
        <f t="shared" si="32"/>
        <v>143.15321353527384</v>
      </c>
      <c r="AI147" s="369">
        <f t="shared" si="32"/>
        <v>141.49884091493772</v>
      </c>
      <c r="AJ147" s="369">
        <f t="shared" si="32"/>
        <v>148.71279378196104</v>
      </c>
      <c r="AK147" s="369">
        <f t="shared" si="32"/>
        <v>151.95020357509185</v>
      </c>
      <c r="AL147" s="369">
        <f t="shared" si="32"/>
        <v>149.59106763290993</v>
      </c>
      <c r="AM147" s="369">
        <f t="shared" si="32"/>
        <v>159.29257982085289</v>
      </c>
      <c r="AN147" s="369">
        <f t="shared" si="32"/>
        <v>160.9725288880885</v>
      </c>
      <c r="AO147" s="369">
        <f t="shared" si="32"/>
        <v>161.43372140437035</v>
      </c>
      <c r="AP147" s="369">
        <f t="shared" si="32"/>
        <v>165.37549375977321</v>
      </c>
      <c r="AQ147" s="369">
        <f t="shared" si="32"/>
        <v>157.15083002045515</v>
      </c>
      <c r="AR147" s="369">
        <f t="shared" si="32"/>
        <v>168.9279752272987</v>
      </c>
      <c r="AS147" s="369">
        <f t="shared" si="32"/>
        <v>163.73330722966605</v>
      </c>
      <c r="AT147" s="369">
        <f t="shared" si="32"/>
        <v>159.55207530710376</v>
      </c>
      <c r="AU147" s="369">
        <f t="shared" si="32"/>
        <v>176.01786823834703</v>
      </c>
      <c r="AV147" s="369">
        <f t="shared" si="32"/>
        <v>188.3602157529038</v>
      </c>
      <c r="AW147" s="369">
        <f t="shared" si="32"/>
        <v>208.06864797341703</v>
      </c>
      <c r="AX147" s="369">
        <f t="shared" si="32"/>
        <v>209.48759229759293</v>
      </c>
      <c r="AY147" s="369">
        <f t="shared" si="32"/>
        <v>197.76526045343462</v>
      </c>
      <c r="AZ147" s="369">
        <f t="shared" si="32"/>
        <v>186.54729193404791</v>
      </c>
      <c r="BA147" s="369">
        <f t="shared" si="32"/>
        <v>180.65613000084457</v>
      </c>
      <c r="BB147" s="369">
        <f t="shared" si="32"/>
        <v>184.70747980663123</v>
      </c>
      <c r="BC147" s="369">
        <f t="shared" si="32"/>
        <v>160.25098551241706</v>
      </c>
      <c r="BD147" s="369">
        <f>BD101/10^3</f>
        <v>157.28802650680848</v>
      </c>
      <c r="BE147" s="369">
        <f>BE101/10^3</f>
        <v>167.91660867306797</v>
      </c>
      <c r="BF147" s="369">
        <f>BF101/10^3</f>
        <v>160.29393225102206</v>
      </c>
      <c r="BG147" s="369">
        <f>BG101/10^3</f>
        <v>158.11198048972858</v>
      </c>
      <c r="BH147" s="1039"/>
      <c r="BI147" s="1039"/>
      <c r="BJ147" s="1045"/>
    </row>
    <row r="148" spans="1:66">
      <c r="T148" s="314" t="s">
        <v>751</v>
      </c>
      <c r="Y148" s="314" t="s">
        <v>400</v>
      </c>
      <c r="Z148" s="1038"/>
      <c r="AA148" s="1038">
        <f t="shared" ref="AA148:BC148" si="33">AA114/10^3</f>
        <v>65.196323143276459</v>
      </c>
      <c r="AB148" s="1038">
        <f t="shared" si="33"/>
        <v>66.504092305815263</v>
      </c>
      <c r="AC148" s="1038">
        <f t="shared" si="33"/>
        <v>66.491195503071211</v>
      </c>
      <c r="AD148" s="1038">
        <f t="shared" si="33"/>
        <v>65.206604272042711</v>
      </c>
      <c r="AE148" s="1038">
        <f t="shared" si="33"/>
        <v>66.914673664794918</v>
      </c>
      <c r="AF148" s="1038">
        <f t="shared" si="33"/>
        <v>67.217368352101829</v>
      </c>
      <c r="AG148" s="1038">
        <f t="shared" si="33"/>
        <v>67.812530773379407</v>
      </c>
      <c r="AH148" s="1038">
        <f t="shared" si="33"/>
        <v>65.340795303443798</v>
      </c>
      <c r="AI148" s="1038">
        <f t="shared" si="33"/>
        <v>59.281526422960596</v>
      </c>
      <c r="AJ148" s="1038">
        <f t="shared" si="33"/>
        <v>59.655920434108538</v>
      </c>
      <c r="AK148" s="1038">
        <f t="shared" si="33"/>
        <v>60.154895210494253</v>
      </c>
      <c r="AL148" s="1038">
        <f t="shared" si="33"/>
        <v>58.863110648753761</v>
      </c>
      <c r="AM148" s="1038">
        <f t="shared" si="33"/>
        <v>56.52287381523368</v>
      </c>
      <c r="AN148" s="1038">
        <f t="shared" si="33"/>
        <v>55.902237976626047</v>
      </c>
      <c r="AO148" s="1038">
        <f t="shared" si="33"/>
        <v>55.904276289894995</v>
      </c>
      <c r="AP148" s="1038">
        <f t="shared" si="33"/>
        <v>56.970740081467312</v>
      </c>
      <c r="AQ148" s="1038">
        <f t="shared" si="33"/>
        <v>57.283155380522224</v>
      </c>
      <c r="AR148" s="1038">
        <f t="shared" si="33"/>
        <v>56.466742968828399</v>
      </c>
      <c r="AS148" s="1038">
        <f t="shared" si="33"/>
        <v>52.108854452946929</v>
      </c>
      <c r="AT148" s="1038">
        <f t="shared" si="33"/>
        <v>46.65160873946062</v>
      </c>
      <c r="AU148" s="1038">
        <f t="shared" si="33"/>
        <v>47.672879069099629</v>
      </c>
      <c r="AV148" s="1038">
        <f t="shared" si="33"/>
        <v>47.39415078440679</v>
      </c>
      <c r="AW148" s="1038">
        <f t="shared" si="33"/>
        <v>47.523510632684733</v>
      </c>
      <c r="AX148" s="1038">
        <f t="shared" si="33"/>
        <v>49.26685577742645</v>
      </c>
      <c r="AY148" s="1038">
        <f t="shared" si="33"/>
        <v>48.677280068889303</v>
      </c>
      <c r="AZ148" s="1038">
        <f t="shared" si="33"/>
        <v>47.1978214187166</v>
      </c>
      <c r="BA148" s="1038">
        <f t="shared" si="33"/>
        <v>46.789742690285486</v>
      </c>
      <c r="BB148" s="1038">
        <f t="shared" si="33"/>
        <v>47.532840888815421</v>
      </c>
      <c r="BC148" s="1038">
        <f t="shared" si="33"/>
        <v>46.823517707337771</v>
      </c>
      <c r="BD148" s="1038">
        <f>BD114/10^3</f>
        <v>45.187573366860597</v>
      </c>
      <c r="BE148" s="1038">
        <f>BE114/10^3</f>
        <v>42.256012007664935</v>
      </c>
      <c r="BF148" s="1038">
        <f>BF114/10^3</f>
        <v>43.710553350630882</v>
      </c>
      <c r="BG148" s="1038">
        <f>BG114/10^3</f>
        <v>40.884419613312502</v>
      </c>
      <c r="BH148" s="1039"/>
      <c r="BI148" s="1039"/>
      <c r="BJ148" s="1045"/>
    </row>
    <row r="149" spans="1:66">
      <c r="T149" s="314" t="s">
        <v>61</v>
      </c>
      <c r="Y149" s="314" t="s">
        <v>207</v>
      </c>
      <c r="Z149" s="1038"/>
      <c r="AA149" s="1038">
        <f t="shared" ref="AA149:BC149" si="34">AA126/10^3</f>
        <v>23.733741615913473</v>
      </c>
      <c r="AB149" s="1038">
        <f t="shared" si="34"/>
        <v>23.905539656478865</v>
      </c>
      <c r="AC149" s="1038">
        <f t="shared" si="34"/>
        <v>25.733613026581146</v>
      </c>
      <c r="AD149" s="1038">
        <f t="shared" si="34"/>
        <v>24.825049493178803</v>
      </c>
      <c r="AE149" s="1038">
        <f t="shared" si="34"/>
        <v>28.443121329943569</v>
      </c>
      <c r="AF149" s="1038">
        <f t="shared" si="34"/>
        <v>28.971630345248823</v>
      </c>
      <c r="AG149" s="1038">
        <f t="shared" si="34"/>
        <v>29.416827947269649</v>
      </c>
      <c r="AH149" s="1038">
        <f t="shared" si="34"/>
        <v>31.025759163488694</v>
      </c>
      <c r="AI149" s="1038">
        <f t="shared" si="34"/>
        <v>31.204748352109814</v>
      </c>
      <c r="AJ149" s="1038">
        <f t="shared" si="34"/>
        <v>31.100931039106683</v>
      </c>
      <c r="AK149" s="1038">
        <f t="shared" si="34"/>
        <v>32.506223118818262</v>
      </c>
      <c r="AL149" s="1038">
        <f t="shared" si="34"/>
        <v>32.186238828240839</v>
      </c>
      <c r="AM149" s="1038">
        <f t="shared" si="34"/>
        <v>32.541803138708467</v>
      </c>
      <c r="AN149" s="1038">
        <f t="shared" si="34"/>
        <v>33.417553878821465</v>
      </c>
      <c r="AO149" s="1038">
        <f t="shared" si="34"/>
        <v>32.741084880483868</v>
      </c>
      <c r="AP149" s="1038">
        <f t="shared" si="34"/>
        <v>32.056748771891094</v>
      </c>
      <c r="AQ149" s="1038">
        <f t="shared" si="34"/>
        <v>30.528047561484186</v>
      </c>
      <c r="AR149" s="1038">
        <f t="shared" si="34"/>
        <v>31.121666419777704</v>
      </c>
      <c r="AS149" s="1038">
        <f t="shared" si="34"/>
        <v>32.329868513721316</v>
      </c>
      <c r="AT149" s="1038">
        <f t="shared" si="34"/>
        <v>28.718830889572491</v>
      </c>
      <c r="AU149" s="1038">
        <f t="shared" si="34"/>
        <v>29.460247632983265</v>
      </c>
      <c r="AV149" s="1038">
        <f t="shared" si="34"/>
        <v>28.702444205657347</v>
      </c>
      <c r="AW149" s="1038">
        <f t="shared" si="34"/>
        <v>30.37943311657526</v>
      </c>
      <c r="AX149" s="1038">
        <f t="shared" si="34"/>
        <v>29.908124203550564</v>
      </c>
      <c r="AY149" s="1038">
        <f t="shared" si="34"/>
        <v>29.162026759519357</v>
      </c>
      <c r="AZ149" s="1038">
        <f t="shared" si="34"/>
        <v>29.602463455817073</v>
      </c>
      <c r="BA149" s="1038">
        <f t="shared" si="34"/>
        <v>29.779024267968332</v>
      </c>
      <c r="BB149" s="1038">
        <f t="shared" si="34"/>
        <v>30.11438054778117</v>
      </c>
      <c r="BC149" s="1038">
        <f t="shared" si="34"/>
        <v>30.804114011451805</v>
      </c>
      <c r="BD149" s="1038">
        <f>BD126/10^3</f>
        <v>31.330770465125909</v>
      </c>
      <c r="BE149" s="1038">
        <f>BE126/10^3</f>
        <v>29.824745381337337</v>
      </c>
      <c r="BF149" s="1038">
        <f>BF126/10^3</f>
        <v>30.625789087894638</v>
      </c>
      <c r="BG149" s="1038">
        <f>BG126/10^3</f>
        <v>29.59457721018444</v>
      </c>
      <c r="BH149" s="1039"/>
      <c r="BI149" s="1039"/>
      <c r="BJ149" s="1045"/>
    </row>
    <row r="150" spans="1:66" ht="14.25" customHeight="1" thickBot="1">
      <c r="T150" s="398" t="s">
        <v>752</v>
      </c>
      <c r="Y150" s="398" t="s">
        <v>797</v>
      </c>
      <c r="Z150" s="1047"/>
      <c r="AA150" s="1048">
        <f t="shared" ref="AA150:BC150" si="35">AA130/10^3</f>
        <v>6.3715343480808597</v>
      </c>
      <c r="AB150" s="1048">
        <f t="shared" si="35"/>
        <v>6.1607669336914821</v>
      </c>
      <c r="AC150" s="1048">
        <f t="shared" si="35"/>
        <v>5.8392100165558034</v>
      </c>
      <c r="AD150" s="1048">
        <f t="shared" si="35"/>
        <v>5.6300023919065199</v>
      </c>
      <c r="AE150" s="1048">
        <f t="shared" si="35"/>
        <v>5.4168952201332141</v>
      </c>
      <c r="AF150" s="1048">
        <f t="shared" si="35"/>
        <v>5.5888407803910392</v>
      </c>
      <c r="AG150" s="1048">
        <f t="shared" si="35"/>
        <v>5.6861092791626797</v>
      </c>
      <c r="AH150" s="1048">
        <f t="shared" si="35"/>
        <v>5.5424721710607692</v>
      </c>
      <c r="AI150" s="1048">
        <f t="shared" si="35"/>
        <v>5.1346721486163043</v>
      </c>
      <c r="AJ150" s="1048">
        <f t="shared" si="35"/>
        <v>5.1690394563718076</v>
      </c>
      <c r="AK150" s="1048">
        <f t="shared" si="35"/>
        <v>5.2317246432020079</v>
      </c>
      <c r="AL150" s="1048">
        <f t="shared" si="35"/>
        <v>4.7491449077872332</v>
      </c>
      <c r="AM150" s="1048">
        <f t="shared" si="35"/>
        <v>4.4876612703732537</v>
      </c>
      <c r="AN150" s="1048">
        <f t="shared" si="35"/>
        <v>4.2857651213576036</v>
      </c>
      <c r="AO150" s="1048">
        <f t="shared" si="35"/>
        <v>4.1304149170828897</v>
      </c>
      <c r="AP150" s="1048">
        <f t="shared" si="35"/>
        <v>4.0356274646511956</v>
      </c>
      <c r="AQ150" s="1048">
        <f t="shared" si="35"/>
        <v>3.9553036001896817</v>
      </c>
      <c r="AR150" s="1048">
        <f t="shared" si="35"/>
        <v>3.9642397357065997</v>
      </c>
      <c r="AS150" s="1048">
        <f t="shared" si="35"/>
        <v>3.5472788133393007</v>
      </c>
      <c r="AT150" s="1048">
        <f t="shared" si="35"/>
        <v>3.2367499595579985</v>
      </c>
      <c r="AU150" s="1048">
        <f t="shared" si="35"/>
        <v>3.1493724768172022</v>
      </c>
      <c r="AV150" s="1048">
        <f t="shared" si="35"/>
        <v>3.0559883703791249</v>
      </c>
      <c r="AW150" s="1048">
        <f t="shared" si="35"/>
        <v>3.0874158598428805</v>
      </c>
      <c r="AX150" s="1048">
        <f t="shared" si="35"/>
        <v>3.0610218118896819</v>
      </c>
      <c r="AY150" s="1048">
        <f t="shared" si="35"/>
        <v>2.9637443142342623</v>
      </c>
      <c r="AZ150" s="1048">
        <f t="shared" si="35"/>
        <v>2.7845118010728029</v>
      </c>
      <c r="BA150" s="1048">
        <f t="shared" si="35"/>
        <v>2.708206122000659</v>
      </c>
      <c r="BB150" s="1048">
        <f t="shared" si="35"/>
        <v>2.5775559829647499</v>
      </c>
      <c r="BC150" s="1048">
        <f t="shared" si="35"/>
        <v>2.5386699157343373</v>
      </c>
      <c r="BD150" s="1048">
        <f>BD130/10^3</f>
        <v>2.4397650291082953</v>
      </c>
      <c r="BE150" s="1048">
        <f>BE130/10^3</f>
        <v>2.3837779705338025</v>
      </c>
      <c r="BF150" s="1048">
        <f>BF130/10^3</f>
        <v>2.2637271003252888</v>
      </c>
      <c r="BG150" s="1048">
        <f>BG130/10^3</f>
        <v>2.1495952834753629</v>
      </c>
      <c r="BH150" s="1049"/>
      <c r="BI150" s="1049"/>
      <c r="BJ150" s="367"/>
    </row>
    <row r="151" spans="1:66" s="317" customFormat="1" ht="14.4" thickTop="1">
      <c r="Q151" s="28"/>
      <c r="R151" s="28"/>
      <c r="S151" s="28"/>
      <c r="T151" s="313" t="s">
        <v>23</v>
      </c>
      <c r="U151" s="28"/>
      <c r="V151" s="28"/>
      <c r="W151" s="28"/>
      <c r="X151" s="28"/>
      <c r="Y151" s="313" t="s">
        <v>0</v>
      </c>
      <c r="Z151" s="1050"/>
      <c r="AA151" s="1051">
        <f>SUM(AA142:AA150)</f>
        <v>1162.8635535451147</v>
      </c>
      <c r="AB151" s="1051">
        <f>SUM(AB142:AB150)</f>
        <v>1174.3817123911342</v>
      </c>
      <c r="AC151" s="1051">
        <f t="shared" ref="AC151:BA151" si="36">SUM(AC142:AC150)</f>
        <v>1183.886181934432</v>
      </c>
      <c r="AD151" s="1051">
        <f t="shared" si="36"/>
        <v>1176.6633435552021</v>
      </c>
      <c r="AE151" s="1051">
        <f t="shared" si="36"/>
        <v>1231.6786615931549</v>
      </c>
      <c r="AF151" s="1051">
        <f t="shared" si="36"/>
        <v>1243.9190681113807</v>
      </c>
      <c r="AG151" s="1051">
        <f t="shared" si="36"/>
        <v>1256.4651473704346</v>
      </c>
      <c r="AH151" s="1051">
        <f t="shared" si="36"/>
        <v>1249.0058232648578</v>
      </c>
      <c r="AI151" s="1051">
        <f t="shared" si="36"/>
        <v>1208.7787561069952</v>
      </c>
      <c r="AJ151" s="1051">
        <f t="shared" si="36"/>
        <v>1245.4046238596513</v>
      </c>
      <c r="AK151" s="1051">
        <f t="shared" si="36"/>
        <v>1268.1930858070325</v>
      </c>
      <c r="AL151" s="1051">
        <f t="shared" si="36"/>
        <v>1253.158676664518</v>
      </c>
      <c r="AM151" s="1051">
        <f t="shared" si="36"/>
        <v>1282.5431776637165</v>
      </c>
      <c r="AN151" s="1051">
        <f t="shared" si="36"/>
        <v>1290.9038068442221</v>
      </c>
      <c r="AO151" s="1051">
        <f t="shared" si="36"/>
        <v>1286.218223803043</v>
      </c>
      <c r="AP151" s="1051">
        <f t="shared" si="36"/>
        <v>1293.5842614526682</v>
      </c>
      <c r="AQ151" s="1051">
        <f t="shared" si="36"/>
        <v>1270.4421258507584</v>
      </c>
      <c r="AR151" s="1051">
        <f t="shared" si="36"/>
        <v>1306.0184933905634</v>
      </c>
      <c r="AS151" s="1051">
        <f t="shared" si="36"/>
        <v>1234.9042634428774</v>
      </c>
      <c r="AT151" s="1051">
        <f t="shared" si="36"/>
        <v>1165.8792587906871</v>
      </c>
      <c r="AU151" s="1051">
        <f t="shared" si="36"/>
        <v>1217.2269111844532</v>
      </c>
      <c r="AV151" s="1051">
        <f t="shared" si="36"/>
        <v>1267.1572700494987</v>
      </c>
      <c r="AW151" s="1051">
        <f t="shared" si="36"/>
        <v>1308.2529592239512</v>
      </c>
      <c r="AX151" s="1051">
        <f t="shared" si="36"/>
        <v>1317.6089086754057</v>
      </c>
      <c r="AY151" s="1051">
        <f t="shared" si="36"/>
        <v>1265.9835091145571</v>
      </c>
      <c r="AZ151" s="1051">
        <f t="shared" si="36"/>
        <v>1225.3893002665145</v>
      </c>
      <c r="BA151" s="1051">
        <f t="shared" si="36"/>
        <v>1205.334361153856</v>
      </c>
      <c r="BB151" s="1051">
        <f t="shared" ref="BB151:BG151" si="37">SUM(BB142:BB150)</f>
        <v>1189.6453145267906</v>
      </c>
      <c r="BC151" s="1051">
        <f t="shared" si="37"/>
        <v>1144.5718112697841</v>
      </c>
      <c r="BD151" s="1051">
        <f t="shared" si="37"/>
        <v>1107.4769202145192</v>
      </c>
      <c r="BE151" s="1051">
        <f t="shared" si="37"/>
        <v>1042.350960950751</v>
      </c>
      <c r="BF151" s="1051">
        <f t="shared" si="37"/>
        <v>1063.6993937659765</v>
      </c>
      <c r="BG151" s="1051">
        <f t="shared" si="37"/>
        <v>1036.6817070743655</v>
      </c>
      <c r="BH151" s="1051"/>
      <c r="BI151" s="1051"/>
      <c r="BJ151" s="1045"/>
    </row>
    <row r="152" spans="1:66" s="317" customFormat="1">
      <c r="Q152" s="28"/>
      <c r="R152" s="28"/>
      <c r="S152" s="28"/>
      <c r="T152" s="28"/>
      <c r="V152" s="28"/>
      <c r="W152" s="28"/>
      <c r="X152" s="28"/>
      <c r="Y152" s="28"/>
      <c r="Z152" s="130"/>
      <c r="AA152" s="130"/>
      <c r="AB152" s="130"/>
      <c r="AC152" s="130"/>
      <c r="AD152" s="130"/>
      <c r="AE152" s="130"/>
      <c r="AF152" s="130"/>
      <c r="AG152" s="130"/>
      <c r="AH152" s="130"/>
      <c r="AI152" s="130"/>
      <c r="AJ152" s="130"/>
      <c r="AK152" s="130"/>
      <c r="AL152" s="1052"/>
      <c r="AM152" s="1052"/>
      <c r="AN152" s="1052"/>
      <c r="AO152" s="1052"/>
      <c r="AP152" s="1052"/>
      <c r="AQ152" s="141"/>
      <c r="AR152" s="141"/>
      <c r="AS152" s="141"/>
      <c r="AT152" s="141"/>
      <c r="AU152" s="141"/>
      <c r="AV152" s="141"/>
      <c r="AW152" s="141"/>
      <c r="AX152" s="141"/>
      <c r="AY152" s="141"/>
      <c r="AZ152" s="141"/>
      <c r="BA152" s="141"/>
      <c r="BB152" s="141"/>
      <c r="BC152" s="141"/>
      <c r="BD152" s="141"/>
      <c r="BE152" s="141"/>
      <c r="BF152" s="141"/>
      <c r="BG152" s="1053"/>
      <c r="BH152" s="141"/>
      <c r="BI152" s="141"/>
      <c r="BJ152" s="32"/>
    </row>
    <row r="153" spans="1:66">
      <c r="T153" s="323" t="s">
        <v>35</v>
      </c>
      <c r="Y153" s="28" t="s">
        <v>649</v>
      </c>
      <c r="BJ153" s="325"/>
    </row>
    <row r="154" spans="1:66">
      <c r="T154" s="134"/>
      <c r="Y154" s="134"/>
      <c r="Z154" s="294"/>
      <c r="AA154" s="135">
        <v>1990</v>
      </c>
      <c r="AB154" s="135">
        <f t="shared" ref="AB154:BB154" si="38">AA154+1</f>
        <v>1991</v>
      </c>
      <c r="AC154" s="135">
        <f t="shared" si="38"/>
        <v>1992</v>
      </c>
      <c r="AD154" s="135">
        <f t="shared" si="38"/>
        <v>1993</v>
      </c>
      <c r="AE154" s="135">
        <f t="shared" si="38"/>
        <v>1994</v>
      </c>
      <c r="AF154" s="135">
        <f t="shared" si="38"/>
        <v>1995</v>
      </c>
      <c r="AG154" s="135">
        <f t="shared" si="38"/>
        <v>1996</v>
      </c>
      <c r="AH154" s="135">
        <f t="shared" si="38"/>
        <v>1997</v>
      </c>
      <c r="AI154" s="135">
        <f t="shared" si="38"/>
        <v>1998</v>
      </c>
      <c r="AJ154" s="135">
        <f t="shared" si="38"/>
        <v>1999</v>
      </c>
      <c r="AK154" s="135">
        <f t="shared" si="38"/>
        <v>2000</v>
      </c>
      <c r="AL154" s="135">
        <f t="shared" si="38"/>
        <v>2001</v>
      </c>
      <c r="AM154" s="135">
        <f t="shared" si="38"/>
        <v>2002</v>
      </c>
      <c r="AN154" s="135">
        <f t="shared" si="38"/>
        <v>2003</v>
      </c>
      <c r="AO154" s="135">
        <f t="shared" si="38"/>
        <v>2004</v>
      </c>
      <c r="AP154" s="135">
        <f t="shared" si="38"/>
        <v>2005</v>
      </c>
      <c r="AQ154" s="135">
        <f t="shared" si="38"/>
        <v>2006</v>
      </c>
      <c r="AR154" s="135">
        <f t="shared" si="38"/>
        <v>2007</v>
      </c>
      <c r="AS154" s="135">
        <f t="shared" si="38"/>
        <v>2008</v>
      </c>
      <c r="AT154" s="135">
        <f t="shared" si="38"/>
        <v>2009</v>
      </c>
      <c r="AU154" s="135">
        <f t="shared" si="38"/>
        <v>2010</v>
      </c>
      <c r="AV154" s="135">
        <f t="shared" si="38"/>
        <v>2011</v>
      </c>
      <c r="AW154" s="135">
        <f t="shared" si="38"/>
        <v>2012</v>
      </c>
      <c r="AX154" s="135">
        <f t="shared" si="38"/>
        <v>2013</v>
      </c>
      <c r="AY154" s="135">
        <f t="shared" si="38"/>
        <v>2014</v>
      </c>
      <c r="AZ154" s="135">
        <f t="shared" si="38"/>
        <v>2015</v>
      </c>
      <c r="BA154" s="135">
        <f t="shared" si="38"/>
        <v>2016</v>
      </c>
      <c r="BB154" s="135">
        <f t="shared" si="38"/>
        <v>2017</v>
      </c>
      <c r="BC154" s="135">
        <f>BB154+1</f>
        <v>2018</v>
      </c>
      <c r="BD154" s="135">
        <f>BC154+1</f>
        <v>2019</v>
      </c>
      <c r="BE154" s="135">
        <f>BD154+1</f>
        <v>2020</v>
      </c>
      <c r="BF154" s="135">
        <f>BE154+1</f>
        <v>2021</v>
      </c>
      <c r="BG154" s="135">
        <f>BF154+1</f>
        <v>2022</v>
      </c>
      <c r="BH154" s="135" t="s">
        <v>18</v>
      </c>
      <c r="BI154" s="135" t="s">
        <v>2</v>
      </c>
      <c r="BJ154" s="1045"/>
    </row>
    <row r="155" spans="1:66">
      <c r="T155" s="1054" t="s">
        <v>536</v>
      </c>
      <c r="Y155" s="1055" t="s">
        <v>218</v>
      </c>
      <c r="Z155" s="1038"/>
      <c r="AA155" s="1056" t="s">
        <v>30</v>
      </c>
      <c r="AB155" s="1057" t="s">
        <v>171</v>
      </c>
      <c r="AC155" s="1057" t="s">
        <v>171</v>
      </c>
      <c r="AD155" s="1057" t="s">
        <v>170</v>
      </c>
      <c r="AE155" s="1057" t="s">
        <v>170</v>
      </c>
      <c r="AF155" s="1057" t="s">
        <v>171</v>
      </c>
      <c r="AG155" s="1057" t="s">
        <v>171</v>
      </c>
      <c r="AH155" s="1057" t="s">
        <v>170</v>
      </c>
      <c r="AI155" s="1057" t="s">
        <v>170</v>
      </c>
      <c r="AJ155" s="1057" t="s">
        <v>171</v>
      </c>
      <c r="AK155" s="1057" t="s">
        <v>171</v>
      </c>
      <c r="AL155" s="1057" t="s">
        <v>170</v>
      </c>
      <c r="AM155" s="1057" t="s">
        <v>170</v>
      </c>
      <c r="AN155" s="1057" t="s">
        <v>171</v>
      </c>
      <c r="AO155" s="1057" t="s">
        <v>171</v>
      </c>
      <c r="AP155" s="1057" t="s">
        <v>170</v>
      </c>
      <c r="AQ155" s="1057" t="s">
        <v>170</v>
      </c>
      <c r="AR155" s="1057" t="s">
        <v>171</v>
      </c>
      <c r="AS155" s="1057" t="s">
        <v>171</v>
      </c>
      <c r="AT155" s="1057" t="s">
        <v>170</v>
      </c>
      <c r="AU155" s="1057" t="s">
        <v>170</v>
      </c>
      <c r="AV155" s="1057" t="s">
        <v>171</v>
      </c>
      <c r="AW155" s="1057" t="s">
        <v>171</v>
      </c>
      <c r="AX155" s="1057" t="s">
        <v>170</v>
      </c>
      <c r="AY155" s="1057" t="s">
        <v>170</v>
      </c>
      <c r="AZ155" s="1057" t="s">
        <v>171</v>
      </c>
      <c r="BA155" s="1057" t="s">
        <v>171</v>
      </c>
      <c r="BB155" s="1057" t="s">
        <v>170</v>
      </c>
      <c r="BC155" s="1057" t="s">
        <v>170</v>
      </c>
      <c r="BD155" s="1057" t="s">
        <v>30</v>
      </c>
      <c r="BE155" s="1057" t="s">
        <v>30</v>
      </c>
      <c r="BF155" s="1057" t="s">
        <v>30</v>
      </c>
      <c r="BG155" s="1057" t="s">
        <v>30</v>
      </c>
      <c r="BH155" s="1039"/>
      <c r="BI155" s="1039"/>
      <c r="BJ155" s="1045"/>
    </row>
    <row r="156" spans="1:66" s="141" customFormat="1" ht="27.6">
      <c r="A156" s="32"/>
      <c r="B156" s="28"/>
      <c r="C156" s="28"/>
      <c r="D156" s="28"/>
      <c r="E156" s="28"/>
      <c r="F156" s="28"/>
      <c r="G156" s="28"/>
      <c r="H156" s="28"/>
      <c r="I156" s="28"/>
      <c r="J156" s="28"/>
      <c r="K156" s="28"/>
      <c r="L156" s="28"/>
      <c r="M156" s="28"/>
      <c r="N156" s="28"/>
      <c r="O156" s="28"/>
      <c r="P156" s="28"/>
      <c r="Q156" s="28"/>
      <c r="R156" s="28"/>
      <c r="S156" s="28"/>
      <c r="T156" s="1043" t="s">
        <v>795</v>
      </c>
      <c r="U156" s="28"/>
      <c r="V156" s="28"/>
      <c r="W156" s="28"/>
      <c r="X156" s="28"/>
      <c r="Y156" s="1043" t="s">
        <v>980</v>
      </c>
      <c r="Z156" s="1058"/>
      <c r="AA156" s="150"/>
      <c r="AB156" s="335">
        <f t="shared" ref="AB156:BG156" si="39">AB143/AA143-1</f>
        <v>-8.4964478294153878E-3</v>
      </c>
      <c r="AC156" s="335">
        <f t="shared" si="39"/>
        <v>-1.132835740072291E-2</v>
      </c>
      <c r="AD156" s="335">
        <f t="shared" si="39"/>
        <v>1.1183322363077508E-3</v>
      </c>
      <c r="AE156" s="335">
        <f t="shared" si="39"/>
        <v>1.445020229745575E-3</v>
      </c>
      <c r="AF156" s="335">
        <f t="shared" si="39"/>
        <v>-1.4317894198476844E-2</v>
      </c>
      <c r="AG156" s="335">
        <f t="shared" si="39"/>
        <v>3.1233859716648382E-3</v>
      </c>
      <c r="AH156" s="335">
        <f t="shared" si="39"/>
        <v>2.5273997804049708E-2</v>
      </c>
      <c r="AI156" s="335">
        <f t="shared" si="39"/>
        <v>-4.4713098304165033E-2</v>
      </c>
      <c r="AJ156" s="335">
        <f t="shared" si="39"/>
        <v>3.9795237643539982E-2</v>
      </c>
      <c r="AK156" s="335">
        <f t="shared" si="39"/>
        <v>3.8012126220410281E-4</v>
      </c>
      <c r="AL156" s="335">
        <f t="shared" si="39"/>
        <v>-2.3610764399412343E-2</v>
      </c>
      <c r="AM156" s="335">
        <f t="shared" si="39"/>
        <v>2.7087416650226404E-2</v>
      </c>
      <c r="AN156" s="335">
        <f t="shared" si="39"/>
        <v>1.3734862502913447E-2</v>
      </c>
      <c r="AO156" s="335">
        <f t="shared" si="39"/>
        <v>1.2372699068179394E-3</v>
      </c>
      <c r="AP156" s="335">
        <f t="shared" si="39"/>
        <v>5.6410576185295325E-2</v>
      </c>
      <c r="AQ156" s="335">
        <f t="shared" si="39"/>
        <v>-1.7190163961928739E-2</v>
      </c>
      <c r="AR156" s="335">
        <f t="shared" si="39"/>
        <v>4.9379259569296563E-2</v>
      </c>
      <c r="AS156" s="335">
        <f t="shared" si="39"/>
        <v>-2.0185026298614184E-2</v>
      </c>
      <c r="AT156" s="335">
        <f t="shared" si="39"/>
        <v>-2.6957852832401596E-2</v>
      </c>
      <c r="AU156" s="335">
        <f t="shared" si="39"/>
        <v>3.3525966803735541E-2</v>
      </c>
      <c r="AV156" s="335">
        <f t="shared" si="39"/>
        <v>1.0204842121057656E-2</v>
      </c>
      <c r="AW156" s="335">
        <f t="shared" si="39"/>
        <v>1.8158818645272135E-2</v>
      </c>
      <c r="AX156" s="335">
        <f t="shared" si="39"/>
        <v>-8.1431102392766075E-3</v>
      </c>
      <c r="AY156" s="335">
        <f t="shared" si="39"/>
        <v>-6.1604588964751517E-2</v>
      </c>
      <c r="AZ156" s="335">
        <f t="shared" si="39"/>
        <v>-2.7653481909789557E-2</v>
      </c>
      <c r="BA156" s="335">
        <f t="shared" si="39"/>
        <v>4.7166271300698837E-2</v>
      </c>
      <c r="BB156" s="335">
        <f t="shared" si="39"/>
        <v>-5.6087386988261878E-2</v>
      </c>
      <c r="BC156" s="335">
        <f t="shared" si="39"/>
        <v>-1.3857256221847636E-2</v>
      </c>
      <c r="BD156" s="335">
        <f t="shared" si="39"/>
        <v>-5.1911821806069569E-2</v>
      </c>
      <c r="BE156" s="335">
        <f t="shared" si="39"/>
        <v>-8.3592976288927479E-2</v>
      </c>
      <c r="BF156" s="335">
        <f t="shared" si="39"/>
        <v>6.797189299351647E-2</v>
      </c>
      <c r="BG156" s="335">
        <f t="shared" si="39"/>
        <v>-3.1509461395569427E-2</v>
      </c>
      <c r="BH156" s="1039"/>
      <c r="BI156" s="1039"/>
      <c r="BJ156" s="1045"/>
    </row>
    <row r="157" spans="1:66" s="141" customFormat="1">
      <c r="A157" s="32"/>
      <c r="B157" s="28"/>
      <c r="C157" s="28"/>
      <c r="D157" s="28"/>
      <c r="E157" s="28"/>
      <c r="F157" s="28"/>
      <c r="G157" s="28"/>
      <c r="H157" s="28"/>
      <c r="I157" s="28"/>
      <c r="J157" s="28"/>
      <c r="K157" s="28"/>
      <c r="L157" s="28"/>
      <c r="M157" s="28"/>
      <c r="N157" s="28"/>
      <c r="O157" s="28"/>
      <c r="P157" s="28"/>
      <c r="Q157" s="28"/>
      <c r="R157" s="28"/>
      <c r="S157" s="28"/>
      <c r="T157" s="314" t="s">
        <v>57</v>
      </c>
      <c r="U157" s="28"/>
      <c r="V157" s="28"/>
      <c r="W157" s="28"/>
      <c r="X157" s="28"/>
      <c r="Y157" s="314" t="s">
        <v>978</v>
      </c>
      <c r="Z157" s="1058"/>
      <c r="AA157" s="150"/>
      <c r="AB157" s="335">
        <f t="shared" ref="AB157:BG157" si="40">AB144/AA144-1</f>
        <v>-1.348261466988665E-2</v>
      </c>
      <c r="AC157" s="335">
        <f t="shared" si="40"/>
        <v>-1.6289418822324375E-2</v>
      </c>
      <c r="AD157" s="335">
        <f t="shared" si="40"/>
        <v>-2.5813867722050077E-2</v>
      </c>
      <c r="AE157" s="335">
        <f t="shared" si="40"/>
        <v>3.6737176596753685E-2</v>
      </c>
      <c r="AF157" s="335">
        <f t="shared" si="40"/>
        <v>-7.1891373599104469E-3</v>
      </c>
      <c r="AG157" s="335">
        <f t="shared" si="40"/>
        <v>8.3422804586523736E-3</v>
      </c>
      <c r="AH157" s="335">
        <f t="shared" si="40"/>
        <v>-2.0408641414889517E-2</v>
      </c>
      <c r="AI157" s="335">
        <f t="shared" si="40"/>
        <v>-6.2288634343076188E-2</v>
      </c>
      <c r="AJ157" s="335">
        <f t="shared" si="40"/>
        <v>2.3976932000111306E-2</v>
      </c>
      <c r="AK157" s="335">
        <f t="shared" si="40"/>
        <v>2.7219048918537547E-2</v>
      </c>
      <c r="AL157" s="335">
        <f t="shared" si="40"/>
        <v>-2.532657963969398E-2</v>
      </c>
      <c r="AM157" s="335">
        <f t="shared" si="40"/>
        <v>1.8181404054321337E-2</v>
      </c>
      <c r="AN157" s="335">
        <f t="shared" si="40"/>
        <v>4.0615356766464661E-3</v>
      </c>
      <c r="AO157" s="335">
        <f t="shared" si="40"/>
        <v>-9.7014639020214233E-3</v>
      </c>
      <c r="AP157" s="335">
        <f t="shared" si="40"/>
        <v>-5.6303118238466565E-3</v>
      </c>
      <c r="AQ157" s="335">
        <f t="shared" si="40"/>
        <v>-1.3442708318489593E-2</v>
      </c>
      <c r="AR157" s="335">
        <f t="shared" si="40"/>
        <v>2.4043599239463642E-2</v>
      </c>
      <c r="AS157" s="335">
        <f t="shared" si="40"/>
        <v>-9.2956166429157494E-2</v>
      </c>
      <c r="AT157" s="335">
        <f t="shared" si="40"/>
        <v>-6.0511843273466925E-2</v>
      </c>
      <c r="AU157" s="335">
        <f t="shared" si="40"/>
        <v>6.8367385782536871E-2</v>
      </c>
      <c r="AV157" s="335">
        <f t="shared" si="40"/>
        <v>3.6371757720419007E-2</v>
      </c>
      <c r="AW157" s="335">
        <f t="shared" si="40"/>
        <v>2.4649183682990961E-2</v>
      </c>
      <c r="AX157" s="335">
        <f t="shared" si="40"/>
        <v>9.5205027373923556E-3</v>
      </c>
      <c r="AY157" s="335">
        <f t="shared" si="40"/>
        <v>-3.804713634713941E-2</v>
      </c>
      <c r="AZ157" s="335">
        <f t="shared" si="40"/>
        <v>-3.3299206424430072E-2</v>
      </c>
      <c r="BA157" s="335">
        <f t="shared" si="40"/>
        <v>-2.4485661696909578E-2</v>
      </c>
      <c r="BB157" s="335">
        <f t="shared" si="40"/>
        <v>-1.8156719531688403E-2</v>
      </c>
      <c r="BC157" s="335">
        <f t="shared" si="40"/>
        <v>-2.353625756031763E-2</v>
      </c>
      <c r="BD157" s="335">
        <f t="shared" si="40"/>
        <v>-3.8793385158290894E-2</v>
      </c>
      <c r="BE157" s="335">
        <f t="shared" si="40"/>
        <v>-8.2280474376441148E-2</v>
      </c>
      <c r="BF157" s="335">
        <f t="shared" si="40"/>
        <v>4.6425505198155026E-2</v>
      </c>
      <c r="BG157" s="335">
        <f t="shared" si="40"/>
        <v>-5.2892725465241264E-2</v>
      </c>
      <c r="BH157" s="1039"/>
      <c r="BI157" s="1039"/>
      <c r="BJ157" s="1045"/>
    </row>
    <row r="158" spans="1:66" s="141" customFormat="1">
      <c r="A158" s="32"/>
      <c r="B158" s="28"/>
      <c r="C158" s="28"/>
      <c r="D158" s="28"/>
      <c r="E158" s="28"/>
      <c r="F158" s="28"/>
      <c r="G158" s="28"/>
      <c r="H158" s="28"/>
      <c r="I158" s="28"/>
      <c r="J158" s="28"/>
      <c r="K158" s="28"/>
      <c r="L158" s="28"/>
      <c r="M158" s="28"/>
      <c r="N158" s="28"/>
      <c r="O158" s="28"/>
      <c r="P158" s="28"/>
      <c r="Q158" s="28"/>
      <c r="R158" s="28"/>
      <c r="S158" s="28"/>
      <c r="T158" s="314" t="s">
        <v>58</v>
      </c>
      <c r="U158" s="28"/>
      <c r="V158" s="28"/>
      <c r="W158" s="28"/>
      <c r="X158" s="28"/>
      <c r="Y158" s="314" t="s">
        <v>974</v>
      </c>
      <c r="Z158" s="1058"/>
      <c r="AA158" s="150"/>
      <c r="AB158" s="335">
        <f t="shared" ref="AB158:BG158" si="41">AB145/AA145-1</f>
        <v>5.756341345526983E-2</v>
      </c>
      <c r="AC158" s="335">
        <f t="shared" si="41"/>
        <v>3.0064274347674003E-2</v>
      </c>
      <c r="AD158" s="335">
        <f t="shared" si="41"/>
        <v>1.5005128325227712E-2</v>
      </c>
      <c r="AE158" s="335">
        <f t="shared" si="41"/>
        <v>4.2062797369436744E-2</v>
      </c>
      <c r="AF158" s="335">
        <f t="shared" si="41"/>
        <v>3.7747780384549179E-2</v>
      </c>
      <c r="AG158" s="335">
        <f t="shared" si="41"/>
        <v>2.6522521093435891E-2</v>
      </c>
      <c r="AH158" s="335">
        <f t="shared" si="41"/>
        <v>5.7809318595660741E-3</v>
      </c>
      <c r="AI158" s="335">
        <f t="shared" si="41"/>
        <v>-8.7720885382872593E-3</v>
      </c>
      <c r="AJ158" s="335">
        <f t="shared" si="41"/>
        <v>1.7074044342315409E-2</v>
      </c>
      <c r="AK158" s="335">
        <f t="shared" si="41"/>
        <v>-2.5061458904246381E-3</v>
      </c>
      <c r="AL158" s="335">
        <f t="shared" si="41"/>
        <v>1.5761252442167084E-2</v>
      </c>
      <c r="AM158" s="335">
        <f t="shared" si="41"/>
        <v>-1.2268853900682997E-2</v>
      </c>
      <c r="AN158" s="335">
        <f t="shared" si="41"/>
        <v>-1.4028685921286921E-2</v>
      </c>
      <c r="AO158" s="335">
        <f t="shared" si="41"/>
        <v>-2.3958167844649325E-2</v>
      </c>
      <c r="AP158" s="335">
        <f t="shared" si="41"/>
        <v>-2.15565111869922E-2</v>
      </c>
      <c r="AQ158" s="335">
        <f t="shared" si="41"/>
        <v>-1.2174545676438164E-2</v>
      </c>
      <c r="AR158" s="335">
        <f t="shared" si="41"/>
        <v>-8.5834963170368095E-3</v>
      </c>
      <c r="AS158" s="335">
        <f t="shared" si="41"/>
        <v>-3.2352542187468525E-2</v>
      </c>
      <c r="AT158" s="335">
        <f t="shared" si="41"/>
        <v>-1.5723432148052829E-2</v>
      </c>
      <c r="AU158" s="335">
        <f t="shared" si="41"/>
        <v>3.3552376048673338E-3</v>
      </c>
      <c r="AV158" s="335">
        <f t="shared" si="41"/>
        <v>-1.5740519914152928E-2</v>
      </c>
      <c r="AW158" s="335">
        <f t="shared" si="41"/>
        <v>7.9674960968389996E-3</v>
      </c>
      <c r="AX158" s="335">
        <f t="shared" si="41"/>
        <v>-1.201582397246459E-2</v>
      </c>
      <c r="AY158" s="335">
        <f t="shared" si="41"/>
        <v>-2.3876206945362854E-2</v>
      </c>
      <c r="AZ158" s="335">
        <f t="shared" si="41"/>
        <v>-6.7190828170490269E-3</v>
      </c>
      <c r="BA158" s="335">
        <f t="shared" si="41"/>
        <v>-9.3578826890812206E-3</v>
      </c>
      <c r="BB158" s="335">
        <f t="shared" si="41"/>
        <v>-9.9371069501209552E-3</v>
      </c>
      <c r="BC158" s="335">
        <f t="shared" si="41"/>
        <v>-1.3498002852578184E-2</v>
      </c>
      <c r="BD158" s="335">
        <f t="shared" si="41"/>
        <v>-2.0058758015885414E-2</v>
      </c>
      <c r="BE158" s="335">
        <f t="shared" si="41"/>
        <v>-0.11054206538820166</v>
      </c>
      <c r="BF158" s="335">
        <f t="shared" si="41"/>
        <v>6.7710174562216618E-3</v>
      </c>
      <c r="BG158" s="335">
        <f t="shared" si="41"/>
        <v>3.9021673911778576E-2</v>
      </c>
      <c r="BH158" s="1039"/>
      <c r="BI158" s="1039"/>
      <c r="BJ158" s="1045"/>
    </row>
    <row r="159" spans="1:66" s="141" customFormat="1">
      <c r="A159" s="32"/>
      <c r="B159" s="28"/>
      <c r="C159" s="28"/>
      <c r="D159" s="28"/>
      <c r="E159" s="28"/>
      <c r="F159" s="28"/>
      <c r="G159" s="28"/>
      <c r="H159" s="28"/>
      <c r="I159" s="28"/>
      <c r="J159" s="28"/>
      <c r="K159" s="28"/>
      <c r="L159" s="28"/>
      <c r="M159" s="28"/>
      <c r="N159" s="28"/>
      <c r="O159" s="28"/>
      <c r="P159" s="28"/>
      <c r="Q159" s="28"/>
      <c r="R159" s="28"/>
      <c r="S159" s="28"/>
      <c r="T159" s="314" t="s">
        <v>59</v>
      </c>
      <c r="U159" s="28"/>
      <c r="V159" s="28"/>
      <c r="W159" s="28"/>
      <c r="X159" s="28"/>
      <c r="Y159" s="1046" t="s">
        <v>979</v>
      </c>
      <c r="Z159" s="1058"/>
      <c r="AA159" s="150"/>
      <c r="AB159" s="335">
        <f t="shared" ref="AB159:BG159" si="42">AB146/AA146-1</f>
        <v>2.9990749338697276E-2</v>
      </c>
      <c r="AC159" s="335">
        <f t="shared" si="42"/>
        <v>3.4525537468862444E-2</v>
      </c>
      <c r="AD159" s="335">
        <f t="shared" si="42"/>
        <v>2.9448665218064773E-2</v>
      </c>
      <c r="AE159" s="335">
        <f t="shared" si="42"/>
        <v>0.10221172069228945</v>
      </c>
      <c r="AF159" s="335">
        <f t="shared" si="42"/>
        <v>3.1625201954734727E-2</v>
      </c>
      <c r="AG159" s="335">
        <f t="shared" si="42"/>
        <v>-1.2581565030651443E-2</v>
      </c>
      <c r="AH159" s="335">
        <f t="shared" si="42"/>
        <v>2.8025209817855057E-2</v>
      </c>
      <c r="AI159" s="335">
        <f t="shared" si="42"/>
        <v>4.4757994491299691E-2</v>
      </c>
      <c r="AJ159" s="335">
        <f t="shared" si="42"/>
        <v>5.9404819158920263E-2</v>
      </c>
      <c r="AK159" s="335">
        <f t="shared" si="42"/>
        <v>3.5004999861999453E-2</v>
      </c>
      <c r="AL159" s="335">
        <f t="shared" si="42"/>
        <v>-2.4737269241725812E-4</v>
      </c>
      <c r="AM159" s="335">
        <f t="shared" si="42"/>
        <v>5.3881059904780759E-2</v>
      </c>
      <c r="AN159" s="335">
        <f t="shared" si="42"/>
        <v>3.4130319549404931E-2</v>
      </c>
      <c r="AO159" s="335">
        <f t="shared" si="42"/>
        <v>2.9335539247643094E-2</v>
      </c>
      <c r="AP159" s="335">
        <f t="shared" si="42"/>
        <v>3.8599762965862316E-2</v>
      </c>
      <c r="AQ159" s="335">
        <f t="shared" si="42"/>
        <v>-1.5558664871225369E-2</v>
      </c>
      <c r="AR159" s="335">
        <f t="shared" si="42"/>
        <v>4.1414419919250101E-2</v>
      </c>
      <c r="AS159" s="335">
        <f t="shared" si="42"/>
        <v>-2.8715884930305635E-2</v>
      </c>
      <c r="AT159" s="335">
        <f t="shared" si="42"/>
        <v>-0.11132486518084184</v>
      </c>
      <c r="AU159" s="335">
        <f t="shared" si="42"/>
        <v>1.9537929218157668E-2</v>
      </c>
      <c r="AV159" s="335">
        <f t="shared" si="42"/>
        <v>0.12359213854881035</v>
      </c>
      <c r="AW159" s="335">
        <f t="shared" si="42"/>
        <v>1.6703541735415106E-2</v>
      </c>
      <c r="AX159" s="335">
        <f t="shared" si="42"/>
        <v>2.7046723445481424E-2</v>
      </c>
      <c r="AY159" s="335">
        <f t="shared" si="42"/>
        <v>-4.1038385571099067E-2</v>
      </c>
      <c r="AZ159" s="335">
        <f t="shared" si="42"/>
        <v>-3.7062931092974427E-2</v>
      </c>
      <c r="BA159" s="335">
        <f t="shared" si="42"/>
        <v>-2.3918105186859662E-2</v>
      </c>
      <c r="BB159" s="335">
        <f t="shared" si="42"/>
        <v>-2.3670905872276604E-2</v>
      </c>
      <c r="BC159" s="335">
        <f t="shared" si="42"/>
        <v>-3.1028915337335983E-2</v>
      </c>
      <c r="BD159" s="335">
        <f t="shared" si="42"/>
        <v>-4.5356663655986451E-2</v>
      </c>
      <c r="BE159" s="335">
        <f t="shared" si="42"/>
        <v>-5.0579356228939165E-2</v>
      </c>
      <c r="BF159" s="335">
        <f t="shared" si="42"/>
        <v>3.2495442198377189E-2</v>
      </c>
      <c r="BG159" s="335">
        <f t="shared" si="42"/>
        <v>-4.209264557278225E-2</v>
      </c>
      <c r="BH159" s="1039"/>
      <c r="BI159" s="1039"/>
      <c r="BJ159" s="1045"/>
    </row>
    <row r="160" spans="1:66" s="141" customFormat="1">
      <c r="A160" s="32"/>
      <c r="B160" s="28"/>
      <c r="C160" s="28"/>
      <c r="D160" s="28"/>
      <c r="E160" s="28"/>
      <c r="F160" s="28"/>
      <c r="G160" s="28"/>
      <c r="H160" s="28"/>
      <c r="I160" s="28"/>
      <c r="J160" s="28"/>
      <c r="K160" s="28"/>
      <c r="L160" s="28"/>
      <c r="M160" s="28"/>
      <c r="N160" s="28"/>
      <c r="O160" s="28"/>
      <c r="P160" s="28"/>
      <c r="Q160" s="28"/>
      <c r="R160" s="28"/>
      <c r="S160" s="28"/>
      <c r="T160" s="314" t="s">
        <v>60</v>
      </c>
      <c r="U160" s="28"/>
      <c r="V160" s="28"/>
      <c r="W160" s="28"/>
      <c r="X160" s="28"/>
      <c r="Y160" s="314" t="s">
        <v>206</v>
      </c>
      <c r="Z160" s="1058"/>
      <c r="AA160" s="150"/>
      <c r="AB160" s="335">
        <f t="shared" ref="AB160:BG160" si="43">AB147/AA147-1</f>
        <v>1.8119750388331912E-2</v>
      </c>
      <c r="AC160" s="335">
        <f t="shared" si="43"/>
        <v>4.8153854636029614E-2</v>
      </c>
      <c r="AD160" s="335">
        <f t="shared" si="43"/>
        <v>7.3268708693219331E-4</v>
      </c>
      <c r="AE160" s="335">
        <f t="shared" si="43"/>
        <v>6.0945502293288545E-2</v>
      </c>
      <c r="AF160" s="335">
        <f t="shared" si="43"/>
        <v>1.5611926567432155E-2</v>
      </c>
      <c r="AG160" s="335">
        <f t="shared" si="43"/>
        <v>1.7055032829122574E-2</v>
      </c>
      <c r="AH160" s="335">
        <f t="shared" si="43"/>
        <v>-3.0382282704459529E-2</v>
      </c>
      <c r="AI160" s="335">
        <f t="shared" si="43"/>
        <v>-1.1556657230949785E-2</v>
      </c>
      <c r="AJ160" s="335">
        <f t="shared" si="43"/>
        <v>5.0982416678310383E-2</v>
      </c>
      <c r="AK160" s="335">
        <f t="shared" si="43"/>
        <v>2.176954457514535E-2</v>
      </c>
      <c r="AL160" s="335">
        <f t="shared" si="43"/>
        <v>-1.5525717548749873E-2</v>
      </c>
      <c r="AM160" s="335">
        <f t="shared" si="43"/>
        <v>6.4853552698414196E-2</v>
      </c>
      <c r="AN160" s="335">
        <f t="shared" si="43"/>
        <v>1.054631087728608E-2</v>
      </c>
      <c r="AO160" s="335">
        <f t="shared" si="43"/>
        <v>2.8650386464541544E-3</v>
      </c>
      <c r="AP160" s="335">
        <f t="shared" si="43"/>
        <v>2.4417279866387087E-2</v>
      </c>
      <c r="AQ160" s="335">
        <f t="shared" si="43"/>
        <v>-4.9733267924601532E-2</v>
      </c>
      <c r="AR160" s="335">
        <f t="shared" si="43"/>
        <v>7.4941667220660646E-2</v>
      </c>
      <c r="AS160" s="335">
        <f t="shared" si="43"/>
        <v>-3.0750785893473465E-2</v>
      </c>
      <c r="AT160" s="335">
        <f t="shared" si="43"/>
        <v>-2.553684398921563E-2</v>
      </c>
      <c r="AU160" s="335">
        <f t="shared" si="43"/>
        <v>0.10320011757634706</v>
      </c>
      <c r="AV160" s="335">
        <f t="shared" si="43"/>
        <v>7.0119855660585095E-2</v>
      </c>
      <c r="AW160" s="335">
        <f t="shared" si="43"/>
        <v>0.10463160780388625</v>
      </c>
      <c r="AX160" s="335">
        <f t="shared" si="43"/>
        <v>6.8195969839588422E-3</v>
      </c>
      <c r="AY160" s="335">
        <f t="shared" si="43"/>
        <v>-5.5957165365220551E-2</v>
      </c>
      <c r="AZ160" s="335">
        <f t="shared" si="43"/>
        <v>-5.6723655578670651E-2</v>
      </c>
      <c r="BA160" s="335">
        <f t="shared" si="43"/>
        <v>-3.1579991712161082E-2</v>
      </c>
      <c r="BB160" s="335">
        <f t="shared" si="43"/>
        <v>2.2425753312482311E-2</v>
      </c>
      <c r="BC160" s="335">
        <f t="shared" si="43"/>
        <v>-0.13240662652003843</v>
      </c>
      <c r="BD160" s="335">
        <f t="shared" si="43"/>
        <v>-1.8489490071678771E-2</v>
      </c>
      <c r="BE160" s="335">
        <f t="shared" si="43"/>
        <v>6.7574006758864158E-2</v>
      </c>
      <c r="BF160" s="335">
        <f t="shared" si="43"/>
        <v>-4.5395607273650884E-2</v>
      </c>
      <c r="BG160" s="335">
        <f t="shared" si="43"/>
        <v>-1.361219186934981E-2</v>
      </c>
      <c r="BH160" s="1039"/>
      <c r="BI160" s="1039"/>
      <c r="BJ160" s="1045"/>
    </row>
    <row r="161" spans="1:63" s="141" customFormat="1">
      <c r="A161" s="32"/>
      <c r="B161" s="28"/>
      <c r="C161" s="28"/>
      <c r="D161" s="28"/>
      <c r="E161" s="28"/>
      <c r="F161" s="28"/>
      <c r="G161" s="28"/>
      <c r="H161" s="28"/>
      <c r="I161" s="28"/>
      <c r="J161" s="28"/>
      <c r="K161" s="28"/>
      <c r="L161" s="28"/>
      <c r="M161" s="28"/>
      <c r="N161" s="28"/>
      <c r="O161" s="28"/>
      <c r="P161" s="28"/>
      <c r="Q161" s="28"/>
      <c r="R161" s="28"/>
      <c r="S161" s="28"/>
      <c r="T161" s="314" t="s">
        <v>751</v>
      </c>
      <c r="U161" s="28"/>
      <c r="V161" s="28"/>
      <c r="W161" s="28"/>
      <c r="X161" s="28"/>
      <c r="Y161" s="314" t="s">
        <v>400</v>
      </c>
      <c r="Z161" s="1058"/>
      <c r="AA161" s="150"/>
      <c r="AB161" s="335">
        <f t="shared" ref="AB161:BG161" si="44">AB148/AA148-1</f>
        <v>2.0058940435411232E-2</v>
      </c>
      <c r="AC161" s="335">
        <f t="shared" si="44"/>
        <v>-1.9392494953163197E-4</v>
      </c>
      <c r="AD161" s="335">
        <f t="shared" si="44"/>
        <v>-1.9319719269736524E-2</v>
      </c>
      <c r="AE161" s="335">
        <f t="shared" si="44"/>
        <v>2.6194729994313493E-2</v>
      </c>
      <c r="AF161" s="335">
        <f t="shared" si="44"/>
        <v>4.5235920722448419E-3</v>
      </c>
      <c r="AG161" s="335">
        <f t="shared" si="44"/>
        <v>8.8542951898973321E-3</v>
      </c>
      <c r="AH161" s="335">
        <f t="shared" si="44"/>
        <v>-3.6449538776186174E-2</v>
      </c>
      <c r="AI161" s="335">
        <f t="shared" si="44"/>
        <v>-9.2733320008485554E-2</v>
      </c>
      <c r="AJ161" s="335">
        <f t="shared" si="44"/>
        <v>6.3155258263210001E-3</v>
      </c>
      <c r="AK161" s="335">
        <f t="shared" si="44"/>
        <v>8.3642121813685133E-3</v>
      </c>
      <c r="AL161" s="335">
        <f t="shared" si="44"/>
        <v>-2.1474304912680431E-2</v>
      </c>
      <c r="AM161" s="335">
        <f t="shared" si="44"/>
        <v>-3.9757274254238362E-2</v>
      </c>
      <c r="AN161" s="335">
        <f t="shared" si="44"/>
        <v>-1.0980259790689617E-2</v>
      </c>
      <c r="AO161" s="335">
        <f t="shared" si="44"/>
        <v>3.6462104966217268E-5</v>
      </c>
      <c r="AP161" s="335">
        <f t="shared" si="44"/>
        <v>1.9076604910188033E-2</v>
      </c>
      <c r="AQ161" s="335">
        <f t="shared" si="44"/>
        <v>5.4837851607363319E-3</v>
      </c>
      <c r="AR161" s="335">
        <f t="shared" si="44"/>
        <v>-1.4252224869083063E-2</v>
      </c>
      <c r="AS161" s="335">
        <f t="shared" si="44"/>
        <v>-7.7176197647652045E-2</v>
      </c>
      <c r="AT161" s="335">
        <f t="shared" si="44"/>
        <v>-0.1047278005010468</v>
      </c>
      <c r="AU161" s="335">
        <f t="shared" si="44"/>
        <v>2.1891427910719852E-2</v>
      </c>
      <c r="AV161" s="335">
        <f t="shared" si="44"/>
        <v>-5.8466845329151473E-3</v>
      </c>
      <c r="AW161" s="335">
        <f t="shared" si="44"/>
        <v>2.72944754019111E-3</v>
      </c>
      <c r="AX161" s="335">
        <f t="shared" si="44"/>
        <v>3.6683845985542973E-2</v>
      </c>
      <c r="AY161" s="335">
        <f t="shared" si="44"/>
        <v>-1.1966984684402826E-2</v>
      </c>
      <c r="AZ161" s="335">
        <f t="shared" si="44"/>
        <v>-3.0393207017297086E-2</v>
      </c>
      <c r="BA161" s="335">
        <f t="shared" si="44"/>
        <v>-8.6461348461581711E-3</v>
      </c>
      <c r="BB161" s="335">
        <f t="shared" si="44"/>
        <v>1.588164746809384E-2</v>
      </c>
      <c r="BC161" s="335">
        <f t="shared" si="44"/>
        <v>-1.4922802176643213E-2</v>
      </c>
      <c r="BD161" s="335">
        <f t="shared" si="44"/>
        <v>-3.4938518517603878E-2</v>
      </c>
      <c r="BE161" s="335">
        <f t="shared" si="44"/>
        <v>-6.4875388093877939E-2</v>
      </c>
      <c r="BF161" s="335">
        <f t="shared" si="44"/>
        <v>3.4422115903935735E-2</v>
      </c>
      <c r="BG161" s="335">
        <f t="shared" si="44"/>
        <v>-6.4655638528483439E-2</v>
      </c>
      <c r="BH161" s="1039"/>
      <c r="BI161" s="1039"/>
      <c r="BJ161" s="1045"/>
    </row>
    <row r="162" spans="1:63" s="141" customFormat="1">
      <c r="A162" s="32"/>
      <c r="B162" s="28"/>
      <c r="C162" s="28"/>
      <c r="D162" s="28"/>
      <c r="E162" s="28"/>
      <c r="F162" s="28"/>
      <c r="G162" s="28"/>
      <c r="H162" s="28"/>
      <c r="I162" s="28"/>
      <c r="J162" s="28"/>
      <c r="K162" s="28"/>
      <c r="L162" s="28"/>
      <c r="M162" s="28"/>
      <c r="N162" s="28"/>
      <c r="O162" s="28"/>
      <c r="P162" s="28"/>
      <c r="Q162" s="28"/>
      <c r="R162" s="28"/>
      <c r="S162" s="28"/>
      <c r="T162" s="314" t="s">
        <v>61</v>
      </c>
      <c r="U162" s="28"/>
      <c r="V162" s="28"/>
      <c r="W162" s="28"/>
      <c r="X162" s="28"/>
      <c r="Y162" s="314" t="s">
        <v>207</v>
      </c>
      <c r="Z162" s="1058"/>
      <c r="AA162" s="150"/>
      <c r="AB162" s="335">
        <f t="shared" ref="AB162:BG162" si="45">AB149/AA149-1</f>
        <v>7.2385569601971511E-3</v>
      </c>
      <c r="AC162" s="335">
        <f t="shared" si="45"/>
        <v>7.647070078197693E-2</v>
      </c>
      <c r="AD162" s="335">
        <f t="shared" si="45"/>
        <v>-3.5306489316671463E-2</v>
      </c>
      <c r="AE162" s="335">
        <f t="shared" si="45"/>
        <v>0.1457427844306578</v>
      </c>
      <c r="AF162" s="335">
        <f t="shared" si="45"/>
        <v>1.8581259390433535E-2</v>
      </c>
      <c r="AG162" s="335">
        <f t="shared" si="45"/>
        <v>1.5366674112416101E-2</v>
      </c>
      <c r="AH162" s="335">
        <f t="shared" si="45"/>
        <v>5.4694245725714907E-2</v>
      </c>
      <c r="AI162" s="335">
        <f t="shared" si="45"/>
        <v>5.7690510545751472E-3</v>
      </c>
      <c r="AJ162" s="335">
        <f t="shared" si="45"/>
        <v>-3.3269716464837673E-3</v>
      </c>
      <c r="AK162" s="335">
        <f t="shared" si="45"/>
        <v>4.5184887807524055E-2</v>
      </c>
      <c r="AL162" s="335">
        <f t="shared" si="45"/>
        <v>-9.8437855855416645E-3</v>
      </c>
      <c r="AM162" s="335">
        <f t="shared" si="45"/>
        <v>1.1047091036795686E-2</v>
      </c>
      <c r="AN162" s="335">
        <f t="shared" si="45"/>
        <v>2.6911561611387524E-2</v>
      </c>
      <c r="AO162" s="335">
        <f t="shared" si="45"/>
        <v>-2.0242923847466621E-2</v>
      </c>
      <c r="AP162" s="335">
        <f t="shared" si="45"/>
        <v>-2.0901448778830489E-2</v>
      </c>
      <c r="AQ162" s="335">
        <f t="shared" si="45"/>
        <v>-4.7687344131022602E-2</v>
      </c>
      <c r="AR162" s="335">
        <f t="shared" si="45"/>
        <v>1.9445031887412867E-2</v>
      </c>
      <c r="AS162" s="335">
        <f t="shared" si="45"/>
        <v>3.8821895898730086E-2</v>
      </c>
      <c r="AT162" s="335">
        <f t="shared" si="45"/>
        <v>-0.1116935450144575</v>
      </c>
      <c r="AU162" s="335">
        <f t="shared" si="45"/>
        <v>2.5816397131958935E-2</v>
      </c>
      <c r="AV162" s="335">
        <f t="shared" si="45"/>
        <v>-2.5722914374877504E-2</v>
      </c>
      <c r="AW162" s="335">
        <f t="shared" si="45"/>
        <v>5.8426693521361317E-2</v>
      </c>
      <c r="AX162" s="335">
        <f t="shared" si="45"/>
        <v>-1.5514078594427327E-2</v>
      </c>
      <c r="AY162" s="335">
        <f t="shared" si="45"/>
        <v>-2.4946313548565247E-2</v>
      </c>
      <c r="AZ162" s="335">
        <f t="shared" si="45"/>
        <v>1.5103089367886513E-2</v>
      </c>
      <c r="BA162" s="335">
        <f t="shared" si="45"/>
        <v>5.9643959164001892E-3</v>
      </c>
      <c r="BB162" s="335">
        <f t="shared" si="45"/>
        <v>1.1261493217343599E-2</v>
      </c>
      <c r="BC162" s="335">
        <f t="shared" si="45"/>
        <v>2.2903790518827627E-2</v>
      </c>
      <c r="BD162" s="335">
        <f t="shared" si="45"/>
        <v>1.7096951838261321E-2</v>
      </c>
      <c r="BE162" s="335">
        <f t="shared" si="45"/>
        <v>-4.8068562037595575E-2</v>
      </c>
      <c r="BF162" s="335">
        <f t="shared" si="45"/>
        <v>2.6858358598378818E-2</v>
      </c>
      <c r="BG162" s="335">
        <f t="shared" si="45"/>
        <v>-3.3671356997550861E-2</v>
      </c>
      <c r="BH162" s="1039"/>
      <c r="BI162" s="1039"/>
      <c r="BJ162" s="1045"/>
    </row>
    <row r="163" spans="1:63" s="141" customFormat="1" ht="14.25" customHeight="1" thickBot="1">
      <c r="A163" s="32"/>
      <c r="B163" s="32"/>
      <c r="C163" s="32"/>
      <c r="D163" s="32"/>
      <c r="E163" s="32"/>
      <c r="F163" s="32"/>
      <c r="G163" s="32"/>
      <c r="H163" s="32"/>
      <c r="I163" s="32"/>
      <c r="J163" s="32"/>
      <c r="K163" s="32"/>
      <c r="L163" s="32"/>
      <c r="M163" s="32"/>
      <c r="N163" s="32"/>
      <c r="O163" s="32"/>
      <c r="P163" s="32"/>
      <c r="Q163" s="32"/>
      <c r="R163" s="32"/>
      <c r="S163" s="32"/>
      <c r="T163" s="398" t="s">
        <v>752</v>
      </c>
      <c r="U163" s="28"/>
      <c r="V163" s="28"/>
      <c r="W163" s="28"/>
      <c r="X163" s="28"/>
      <c r="Y163" s="398" t="s">
        <v>797</v>
      </c>
      <c r="Z163" s="1059"/>
      <c r="AA163" s="154"/>
      <c r="AB163" s="1060">
        <f t="shared" ref="AB163:BG163" si="46">AB150/AA150-1</f>
        <v>-3.307953828309218E-2</v>
      </c>
      <c r="AC163" s="1060">
        <f t="shared" si="46"/>
        <v>-5.2194299929960941E-2</v>
      </c>
      <c r="AD163" s="1060">
        <f t="shared" si="46"/>
        <v>-3.5828069902627435E-2</v>
      </c>
      <c r="AE163" s="1060">
        <f t="shared" si="46"/>
        <v>-3.7852057057677357E-2</v>
      </c>
      <c r="AF163" s="1060">
        <f t="shared" si="46"/>
        <v>3.1742456383270445E-2</v>
      </c>
      <c r="AG163" s="1060">
        <f t="shared" si="46"/>
        <v>1.7404056152917402E-2</v>
      </c>
      <c r="AH163" s="1060">
        <f t="shared" si="46"/>
        <v>-2.5261053041713999E-2</v>
      </c>
      <c r="AI163" s="1060">
        <f t="shared" si="46"/>
        <v>-7.3577279210121249E-2</v>
      </c>
      <c r="AJ163" s="1060">
        <f t="shared" si="46"/>
        <v>6.6931844450408562E-3</v>
      </c>
      <c r="AK163" s="1060">
        <f t="shared" si="46"/>
        <v>1.2127047463901475E-2</v>
      </c>
      <c r="AL163" s="1060">
        <f t="shared" si="46"/>
        <v>-9.2241042548336094E-2</v>
      </c>
      <c r="AM163" s="1060">
        <f t="shared" si="46"/>
        <v>-5.505909853060531E-2</v>
      </c>
      <c r="AN163" s="1060">
        <f t="shared" si="46"/>
        <v>-4.4989168489282583E-2</v>
      </c>
      <c r="AO163" s="1060">
        <f t="shared" si="46"/>
        <v>-3.6247951036920911E-2</v>
      </c>
      <c r="AP163" s="1060">
        <f t="shared" si="46"/>
        <v>-2.2948651487690652E-2</v>
      </c>
      <c r="AQ163" s="1060">
        <f t="shared" si="46"/>
        <v>-1.9903686642309126E-2</v>
      </c>
      <c r="AR163" s="1060">
        <f t="shared" si="46"/>
        <v>2.25927929185743E-3</v>
      </c>
      <c r="AS163" s="1060">
        <f t="shared" si="46"/>
        <v>-0.10518055167341644</v>
      </c>
      <c r="AT163" s="1060">
        <f t="shared" si="46"/>
        <v>-8.7540018735933423E-2</v>
      </c>
      <c r="AU163" s="1060">
        <f t="shared" si="46"/>
        <v>-2.6995437964793645E-2</v>
      </c>
      <c r="AV163" s="1060">
        <f t="shared" si="46"/>
        <v>-2.9651655091763707E-2</v>
      </c>
      <c r="AW163" s="1060">
        <f t="shared" si="46"/>
        <v>1.0283903488761181E-2</v>
      </c>
      <c r="AX163" s="1060">
        <f t="shared" si="46"/>
        <v>-8.5489124728865828E-3</v>
      </c>
      <c r="AY163" s="1060">
        <f t="shared" si="46"/>
        <v>-3.1779419956294519E-2</v>
      </c>
      <c r="AZ163" s="1060">
        <f t="shared" si="46"/>
        <v>-6.0475025561632312E-2</v>
      </c>
      <c r="BA163" s="1060">
        <f t="shared" si="46"/>
        <v>-2.7403611305488185E-2</v>
      </c>
      <c r="BB163" s="1060">
        <f t="shared" si="46"/>
        <v>-4.82423172942954E-2</v>
      </c>
      <c r="BC163" s="1060">
        <f t="shared" si="46"/>
        <v>-1.5086410338868816E-2</v>
      </c>
      <c r="BD163" s="1060">
        <f t="shared" si="46"/>
        <v>-3.8959333000735064E-2</v>
      </c>
      <c r="BE163" s="1060">
        <f t="shared" si="46"/>
        <v>-2.2947725664776542E-2</v>
      </c>
      <c r="BF163" s="1060">
        <f t="shared" si="46"/>
        <v>-5.036159897963588E-2</v>
      </c>
      <c r="BG163" s="1060">
        <f t="shared" si="46"/>
        <v>-5.0417657160850227E-2</v>
      </c>
      <c r="BH163" s="1049"/>
      <c r="BI163" s="1049"/>
      <c r="BJ163" s="1045"/>
    </row>
    <row r="164" spans="1:63" s="141" customFormat="1" ht="14.4" thickTop="1">
      <c r="A164" s="32"/>
      <c r="B164" s="28"/>
      <c r="C164" s="28"/>
      <c r="D164" s="28"/>
      <c r="E164" s="28"/>
      <c r="F164" s="28"/>
      <c r="G164" s="28"/>
      <c r="H164" s="28"/>
      <c r="I164" s="28"/>
      <c r="J164" s="28"/>
      <c r="K164" s="28"/>
      <c r="L164" s="28"/>
      <c r="M164" s="28"/>
      <c r="N164" s="28"/>
      <c r="O164" s="28"/>
      <c r="P164" s="28"/>
      <c r="Q164" s="28"/>
      <c r="R164" s="28"/>
      <c r="S164" s="28"/>
      <c r="T164" s="313" t="s">
        <v>23</v>
      </c>
      <c r="U164" s="32"/>
      <c r="V164" s="28"/>
      <c r="W164" s="28"/>
      <c r="X164" s="28"/>
      <c r="Y164" s="313" t="s">
        <v>0</v>
      </c>
      <c r="Z164" s="1061"/>
      <c r="AA164" s="157"/>
      <c r="AB164" s="1062">
        <f t="shared" ref="AB164:BD164" si="47">AB151/AA151-1</f>
        <v>9.9049959996642123E-3</v>
      </c>
      <c r="AC164" s="1062">
        <f t="shared" si="47"/>
        <v>8.093168893056113E-3</v>
      </c>
      <c r="AD164" s="1062">
        <f t="shared" si="47"/>
        <v>-6.1009567384492369E-3</v>
      </c>
      <c r="AE164" s="1062">
        <f t="shared" si="47"/>
        <v>4.6755359839568023E-2</v>
      </c>
      <c r="AF164" s="1062">
        <f t="shared" si="47"/>
        <v>9.9379869928031273E-3</v>
      </c>
      <c r="AG164" s="1062">
        <f t="shared" si="47"/>
        <v>1.0085928884507211E-2</v>
      </c>
      <c r="AH164" s="1062">
        <f t="shared" si="47"/>
        <v>-5.9367536944322508E-3</v>
      </c>
      <c r="AI164" s="1062">
        <f t="shared" si="47"/>
        <v>-3.2207269500722169E-2</v>
      </c>
      <c r="AJ164" s="1062">
        <f t="shared" si="47"/>
        <v>3.0299893646885234E-2</v>
      </c>
      <c r="AK164" s="1062">
        <f t="shared" si="47"/>
        <v>1.8298038654101845E-2</v>
      </c>
      <c r="AL164" s="1062">
        <f t="shared" si="47"/>
        <v>-1.1854984316483019E-2</v>
      </c>
      <c r="AM164" s="1062">
        <f t="shared" si="47"/>
        <v>2.3448348199136326E-2</v>
      </c>
      <c r="AN164" s="1062">
        <f t="shared" si="47"/>
        <v>6.5187896408567259E-3</v>
      </c>
      <c r="AO164" s="1062">
        <f t="shared" si="47"/>
        <v>-3.6296918611106177E-3</v>
      </c>
      <c r="AP164" s="1062">
        <f t="shared" si="47"/>
        <v>5.7268957267964105E-3</v>
      </c>
      <c r="AQ164" s="1062">
        <f t="shared" si="47"/>
        <v>-1.7889932872190095E-2</v>
      </c>
      <c r="AR164" s="1062">
        <f t="shared" si="47"/>
        <v>2.8003139077257044E-2</v>
      </c>
      <c r="AS164" s="1062">
        <f t="shared" si="47"/>
        <v>-5.4451166126343153E-2</v>
      </c>
      <c r="AT164" s="1062">
        <f t="shared" si="47"/>
        <v>-5.5895024979305319E-2</v>
      </c>
      <c r="AU164" s="1062">
        <f t="shared" si="47"/>
        <v>4.4041998351550316E-2</v>
      </c>
      <c r="AV164" s="1062">
        <f t="shared" si="47"/>
        <v>4.1019762549005412E-2</v>
      </c>
      <c r="AW164" s="1062">
        <f t="shared" si="47"/>
        <v>3.2431403856324037E-2</v>
      </c>
      <c r="AX164" s="1062">
        <f t="shared" si="47"/>
        <v>7.1514834997998822E-3</v>
      </c>
      <c r="AY164" s="1062">
        <f t="shared" si="47"/>
        <v>-3.9181125158562868E-2</v>
      </c>
      <c r="AZ164" s="1062">
        <f t="shared" si="47"/>
        <v>-3.2065353581449574E-2</v>
      </c>
      <c r="BA164" s="1062">
        <f t="shared" si="47"/>
        <v>-1.6366177759424505E-2</v>
      </c>
      <c r="BB164" s="1062">
        <f t="shared" si="47"/>
        <v>-1.3016343956249954E-2</v>
      </c>
      <c r="BC164" s="1062">
        <f t="shared" si="47"/>
        <v>-3.7888186257376666E-2</v>
      </c>
      <c r="BD164" s="1062">
        <f t="shared" si="47"/>
        <v>-3.2409404713638734E-2</v>
      </c>
      <c r="BE164" s="1062">
        <f>BE151/BD151-1</f>
        <v>-5.8805703374074203E-2</v>
      </c>
      <c r="BF164" s="1062">
        <f>BF151/BE151-1</f>
        <v>2.0481041045669723E-2</v>
      </c>
      <c r="BG164" s="1062">
        <f>BG151/BF151-1</f>
        <v>-2.5399738732534427E-2</v>
      </c>
      <c r="BH164" s="1063"/>
      <c r="BI164" s="1063"/>
      <c r="BJ164" s="32"/>
    </row>
    <row r="165" spans="1:63" s="141" customFormat="1">
      <c r="A165" s="32"/>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32"/>
      <c r="BK165" s="1064"/>
    </row>
    <row r="166" spans="1:63">
      <c r="T166" s="323" t="s">
        <v>730</v>
      </c>
      <c r="Y166" s="28" t="s">
        <v>798</v>
      </c>
      <c r="BJ166" s="325"/>
    </row>
    <row r="167" spans="1:63">
      <c r="T167" s="134"/>
      <c r="Y167" s="134"/>
      <c r="Z167" s="294"/>
      <c r="AA167" s="135">
        <v>1990</v>
      </c>
      <c r="AB167" s="135">
        <f t="shared" ref="AB167:BB167" si="48">AA167+1</f>
        <v>1991</v>
      </c>
      <c r="AC167" s="135">
        <f t="shared" si="48"/>
        <v>1992</v>
      </c>
      <c r="AD167" s="135">
        <f t="shared" si="48"/>
        <v>1993</v>
      </c>
      <c r="AE167" s="135">
        <f t="shared" si="48"/>
        <v>1994</v>
      </c>
      <c r="AF167" s="135">
        <f t="shared" si="48"/>
        <v>1995</v>
      </c>
      <c r="AG167" s="135">
        <f t="shared" si="48"/>
        <v>1996</v>
      </c>
      <c r="AH167" s="135">
        <f t="shared" si="48"/>
        <v>1997</v>
      </c>
      <c r="AI167" s="135">
        <f t="shared" si="48"/>
        <v>1998</v>
      </c>
      <c r="AJ167" s="135">
        <f t="shared" si="48"/>
        <v>1999</v>
      </c>
      <c r="AK167" s="135">
        <f t="shared" si="48"/>
        <v>2000</v>
      </c>
      <c r="AL167" s="135">
        <f t="shared" si="48"/>
        <v>2001</v>
      </c>
      <c r="AM167" s="135">
        <f t="shared" si="48"/>
        <v>2002</v>
      </c>
      <c r="AN167" s="135">
        <f t="shared" si="48"/>
        <v>2003</v>
      </c>
      <c r="AO167" s="135">
        <f t="shared" si="48"/>
        <v>2004</v>
      </c>
      <c r="AP167" s="135">
        <f t="shared" si="48"/>
        <v>2005</v>
      </c>
      <c r="AQ167" s="135">
        <f t="shared" si="48"/>
        <v>2006</v>
      </c>
      <c r="AR167" s="135">
        <f t="shared" si="48"/>
        <v>2007</v>
      </c>
      <c r="AS167" s="135">
        <f t="shared" si="48"/>
        <v>2008</v>
      </c>
      <c r="AT167" s="135">
        <f t="shared" si="48"/>
        <v>2009</v>
      </c>
      <c r="AU167" s="135">
        <f t="shared" si="48"/>
        <v>2010</v>
      </c>
      <c r="AV167" s="135">
        <f t="shared" si="48"/>
        <v>2011</v>
      </c>
      <c r="AW167" s="135">
        <f t="shared" si="48"/>
        <v>2012</v>
      </c>
      <c r="AX167" s="135">
        <f t="shared" si="48"/>
        <v>2013</v>
      </c>
      <c r="AY167" s="135">
        <f t="shared" si="48"/>
        <v>2014</v>
      </c>
      <c r="AZ167" s="135">
        <f t="shared" si="48"/>
        <v>2015</v>
      </c>
      <c r="BA167" s="135">
        <f t="shared" si="48"/>
        <v>2016</v>
      </c>
      <c r="BB167" s="135">
        <f t="shared" si="48"/>
        <v>2017</v>
      </c>
      <c r="BC167" s="135">
        <f>BB167+1</f>
        <v>2018</v>
      </c>
      <c r="BD167" s="135">
        <f>BC167+1</f>
        <v>2019</v>
      </c>
      <c r="BE167" s="135">
        <f>BD167+1</f>
        <v>2020</v>
      </c>
      <c r="BF167" s="135">
        <f>BE167+1</f>
        <v>2021</v>
      </c>
      <c r="BG167" s="135">
        <f>BF167+1</f>
        <v>2022</v>
      </c>
      <c r="BH167" s="135" t="s">
        <v>18</v>
      </c>
      <c r="BI167" s="135" t="s">
        <v>2</v>
      </c>
      <c r="BJ167" s="1045"/>
    </row>
    <row r="168" spans="1:63">
      <c r="T168" s="1054" t="s">
        <v>536</v>
      </c>
      <c r="Y168" s="1055" t="s">
        <v>218</v>
      </c>
      <c r="Z168" s="1058"/>
      <c r="AA168" s="150"/>
      <c r="AB168" s="327"/>
      <c r="AC168" s="327"/>
      <c r="AD168" s="327"/>
      <c r="AE168" s="327"/>
      <c r="AF168" s="327"/>
      <c r="AG168" s="327"/>
      <c r="AH168" s="327"/>
      <c r="AI168" s="327"/>
      <c r="AJ168" s="327"/>
      <c r="AK168" s="327"/>
      <c r="AL168" s="327"/>
      <c r="AM168" s="327"/>
      <c r="AN168" s="327"/>
      <c r="AO168" s="327"/>
      <c r="AP168" s="327"/>
      <c r="AQ168" s="327"/>
      <c r="AR168" s="327"/>
      <c r="AS168" s="327"/>
      <c r="AT168" s="327"/>
      <c r="AU168" s="327"/>
      <c r="AV168" s="327"/>
      <c r="AW168" s="327"/>
      <c r="AX168" s="1056"/>
      <c r="AY168" s="1065" t="s">
        <v>30</v>
      </c>
      <c r="AZ168" s="1065" t="s">
        <v>30</v>
      </c>
      <c r="BA168" s="1065" t="s">
        <v>30</v>
      </c>
      <c r="BB168" s="1065" t="s">
        <v>30</v>
      </c>
      <c r="BC168" s="1065" t="s">
        <v>30</v>
      </c>
      <c r="BD168" s="1065" t="s">
        <v>30</v>
      </c>
      <c r="BE168" s="1065" t="s">
        <v>30</v>
      </c>
      <c r="BF168" s="1065" t="s">
        <v>30</v>
      </c>
      <c r="BG168" s="1065" t="s">
        <v>30</v>
      </c>
      <c r="BH168" s="1039"/>
      <c r="BI168" s="1039"/>
      <c r="BJ168" s="1045"/>
    </row>
    <row r="169" spans="1:63" s="141" customFormat="1" ht="27.6">
      <c r="A169" s="32"/>
      <c r="B169" s="28"/>
      <c r="C169" s="28"/>
      <c r="D169" s="28"/>
      <c r="E169" s="28"/>
      <c r="F169" s="28"/>
      <c r="G169" s="28"/>
      <c r="H169" s="28"/>
      <c r="I169" s="28"/>
      <c r="J169" s="28"/>
      <c r="K169" s="28"/>
      <c r="L169" s="28"/>
      <c r="M169" s="28"/>
      <c r="N169" s="28"/>
      <c r="O169" s="28"/>
      <c r="P169" s="28"/>
      <c r="Q169" s="28"/>
      <c r="R169" s="28"/>
      <c r="S169" s="28"/>
      <c r="T169" s="1046" t="s">
        <v>795</v>
      </c>
      <c r="U169" s="28"/>
      <c r="V169" s="28"/>
      <c r="W169" s="28"/>
      <c r="X169" s="28"/>
      <c r="Y169" s="1043" t="s">
        <v>980</v>
      </c>
      <c r="Z169" s="1058"/>
      <c r="AA169" s="150"/>
      <c r="AB169" s="327"/>
      <c r="AC169" s="327"/>
      <c r="AD169" s="327"/>
      <c r="AE169" s="327"/>
      <c r="AF169" s="327"/>
      <c r="AG169" s="327"/>
      <c r="AH169" s="327"/>
      <c r="AI169" s="327"/>
      <c r="AJ169" s="327"/>
      <c r="AK169" s="327"/>
      <c r="AL169" s="327"/>
      <c r="AM169" s="327"/>
      <c r="AN169" s="327"/>
      <c r="AO169" s="327"/>
      <c r="AP169" s="327"/>
      <c r="AQ169" s="327"/>
      <c r="AR169" s="327"/>
      <c r="AS169" s="327"/>
      <c r="AT169" s="327"/>
      <c r="AU169" s="327"/>
      <c r="AV169" s="327"/>
      <c r="AW169" s="327"/>
      <c r="AX169" s="327"/>
      <c r="AY169" s="335">
        <f t="shared" ref="AY169:BE177" si="49">AY143/$AX143-1</f>
        <v>-6.1604588964751517E-2</v>
      </c>
      <c r="AZ169" s="335">
        <f t="shared" si="49"/>
        <v>-8.7554489488044229E-2</v>
      </c>
      <c r="BA169" s="335">
        <f t="shared" si="49"/>
        <v>-4.4517836992132631E-2</v>
      </c>
      <c r="BB169" s="335">
        <f t="shared" si="49"/>
        <v>-9.8108334829136501E-2</v>
      </c>
      <c r="BC169" s="335">
        <f t="shared" si="49"/>
        <v>-0.11060607871775796</v>
      </c>
      <c r="BD169" s="335">
        <f t="shared" si="49"/>
        <v>-0.15677613747476327</v>
      </c>
      <c r="BE169" s="335">
        <f t="shared" si="49"/>
        <v>-0.22726372982109311</v>
      </c>
      <c r="BF169" s="335">
        <f t="shared" ref="BF169:BG169" si="50">BF143/$AX143-1</f>
        <v>-0.17473938275228351</v>
      </c>
      <c r="BG169" s="335">
        <f t="shared" si="50"/>
        <v>-0.20074290031273423</v>
      </c>
      <c r="BH169" s="1039"/>
      <c r="BI169" s="1039"/>
      <c r="BJ169" s="1045"/>
    </row>
    <row r="170" spans="1:63" s="141" customFormat="1">
      <c r="A170" s="32"/>
      <c r="B170" s="28"/>
      <c r="C170" s="28"/>
      <c r="D170" s="28"/>
      <c r="E170" s="28"/>
      <c r="F170" s="28"/>
      <c r="G170" s="28"/>
      <c r="H170" s="28"/>
      <c r="I170" s="28"/>
      <c r="J170" s="28"/>
      <c r="K170" s="28"/>
      <c r="L170" s="28"/>
      <c r="M170" s="28"/>
      <c r="N170" s="28"/>
      <c r="O170" s="28"/>
      <c r="P170" s="28"/>
      <c r="Q170" s="28"/>
      <c r="R170" s="28"/>
      <c r="S170" s="28"/>
      <c r="T170" s="314" t="s">
        <v>57</v>
      </c>
      <c r="U170" s="28"/>
      <c r="V170" s="28"/>
      <c r="W170" s="28"/>
      <c r="X170" s="28"/>
      <c r="Y170" s="314" t="s">
        <v>978</v>
      </c>
      <c r="Z170" s="1058"/>
      <c r="AA170" s="150"/>
      <c r="AB170" s="327"/>
      <c r="AC170" s="327"/>
      <c r="AD170" s="327"/>
      <c r="AE170" s="327"/>
      <c r="AF170" s="327"/>
      <c r="AG170" s="327"/>
      <c r="AH170" s="327"/>
      <c r="AI170" s="327"/>
      <c r="AJ170" s="327"/>
      <c r="AK170" s="327"/>
      <c r="AL170" s="327"/>
      <c r="AM170" s="327"/>
      <c r="AN170" s="327"/>
      <c r="AO170" s="327"/>
      <c r="AP170" s="327"/>
      <c r="AQ170" s="327"/>
      <c r="AR170" s="327"/>
      <c r="AS170" s="327"/>
      <c r="AT170" s="327"/>
      <c r="AU170" s="327"/>
      <c r="AV170" s="327"/>
      <c r="AW170" s="327"/>
      <c r="AX170" s="327"/>
      <c r="AY170" s="335">
        <f t="shared" si="49"/>
        <v>-3.804713634713941E-2</v>
      </c>
      <c r="AZ170" s="335">
        <f t="shared" si="49"/>
        <v>-7.0079403324487588E-2</v>
      </c>
      <c r="BA170" s="335">
        <f t="shared" si="49"/>
        <v>-9.2849124459672527E-2</v>
      </c>
      <c r="BB170" s="335">
        <f t="shared" si="49"/>
        <v>-0.10932000847978374</v>
      </c>
      <c r="BC170" s="335">
        <f t="shared" si="49"/>
        <v>-0.13028328216402507</v>
      </c>
      <c r="BD170" s="335">
        <f t="shared" si="49"/>
        <v>-0.16402253777764064</v>
      </c>
      <c r="BE170" s="335">
        <f t="shared" si="49"/>
        <v>-0.23280715993730983</v>
      </c>
      <c r="BF170" s="335">
        <f t="shared" ref="BF170:BG170" si="51">BF144/$AX144-1</f>
        <v>-0.19718984475299206</v>
      </c>
      <c r="BG170" s="335">
        <f t="shared" si="51"/>
        <v>-0.23965266189517975</v>
      </c>
      <c r="BH170" s="1039"/>
      <c r="BI170" s="1039"/>
      <c r="BJ170" s="1045"/>
    </row>
    <row r="171" spans="1:63" s="141" customFormat="1">
      <c r="A171" s="32"/>
      <c r="B171" s="28"/>
      <c r="C171" s="28"/>
      <c r="D171" s="28"/>
      <c r="E171" s="28"/>
      <c r="F171" s="28"/>
      <c r="G171" s="28"/>
      <c r="H171" s="28"/>
      <c r="I171" s="28"/>
      <c r="J171" s="28"/>
      <c r="K171" s="28"/>
      <c r="L171" s="28"/>
      <c r="M171" s="28"/>
      <c r="N171" s="28"/>
      <c r="O171" s="28"/>
      <c r="P171" s="28"/>
      <c r="Q171" s="28"/>
      <c r="R171" s="28"/>
      <c r="S171" s="28"/>
      <c r="T171" s="314" t="s">
        <v>58</v>
      </c>
      <c r="U171" s="28"/>
      <c r="V171" s="28"/>
      <c r="W171" s="28"/>
      <c r="X171" s="28"/>
      <c r="Y171" s="314" t="s">
        <v>974</v>
      </c>
      <c r="Z171" s="1058"/>
      <c r="AA171" s="150"/>
      <c r="AB171" s="327"/>
      <c r="AC171" s="327"/>
      <c r="AD171" s="327"/>
      <c r="AE171" s="327"/>
      <c r="AF171" s="327"/>
      <c r="AG171" s="327"/>
      <c r="AH171" s="327"/>
      <c r="AI171" s="327"/>
      <c r="AJ171" s="327"/>
      <c r="AK171" s="327"/>
      <c r="AL171" s="327"/>
      <c r="AM171" s="327"/>
      <c r="AN171" s="327"/>
      <c r="AO171" s="327"/>
      <c r="AP171" s="327"/>
      <c r="AQ171" s="327"/>
      <c r="AR171" s="327"/>
      <c r="AS171" s="327"/>
      <c r="AT171" s="327"/>
      <c r="AU171" s="327"/>
      <c r="AV171" s="327"/>
      <c r="AW171" s="327"/>
      <c r="AX171" s="327"/>
      <c r="AY171" s="335">
        <f t="shared" si="49"/>
        <v>-2.3876206945362854E-2</v>
      </c>
      <c r="AZ171" s="335">
        <f t="shared" si="49"/>
        <v>-3.0434863550588998E-2</v>
      </c>
      <c r="BA171" s="335">
        <f t="shared" si="49"/>
        <v>-3.9507940356905635E-2</v>
      </c>
      <c r="BB171" s="335">
        <f t="shared" si="49"/>
        <v>-4.9052452678321035E-2</v>
      </c>
      <c r="BC171" s="335">
        <f t="shared" si="49"/>
        <v>-6.1888345384721211E-2</v>
      </c>
      <c r="BD171" s="335">
        <f t="shared" si="49"/>
        <v>-8.0705700056530993E-2</v>
      </c>
      <c r="BE171" s="335">
        <f t="shared" si="49"/>
        <v>-0.18232639067188294</v>
      </c>
      <c r="BF171" s="335">
        <f t="shared" ref="BF171:BG171" si="52">BF145/$AX145-1</f>
        <v>-0.17678990838963049</v>
      </c>
      <c r="BG171" s="335">
        <f t="shared" si="52"/>
        <v>-0.1446668726339253</v>
      </c>
      <c r="BH171" s="1039"/>
      <c r="BI171" s="1039"/>
      <c r="BJ171" s="1045"/>
    </row>
    <row r="172" spans="1:63" s="141" customFormat="1">
      <c r="A172" s="32"/>
      <c r="B172" s="28"/>
      <c r="C172" s="28"/>
      <c r="D172" s="28"/>
      <c r="E172" s="28"/>
      <c r="F172" s="28"/>
      <c r="G172" s="28"/>
      <c r="H172" s="28"/>
      <c r="I172" s="28"/>
      <c r="J172" s="28"/>
      <c r="K172" s="28"/>
      <c r="L172" s="28"/>
      <c r="M172" s="28"/>
      <c r="N172" s="28"/>
      <c r="O172" s="28"/>
      <c r="P172" s="28"/>
      <c r="Q172" s="28"/>
      <c r="R172" s="28"/>
      <c r="S172" s="28"/>
      <c r="T172" s="314" t="s">
        <v>59</v>
      </c>
      <c r="U172" s="28"/>
      <c r="V172" s="28"/>
      <c r="W172" s="28"/>
      <c r="X172" s="28"/>
      <c r="Y172" s="1046" t="s">
        <v>979</v>
      </c>
      <c r="Z172" s="1058"/>
      <c r="AA172" s="150"/>
      <c r="AB172" s="327"/>
      <c r="AC172" s="327"/>
      <c r="AD172" s="327"/>
      <c r="AE172" s="327"/>
      <c r="AF172" s="327"/>
      <c r="AG172" s="327"/>
      <c r="AH172" s="327"/>
      <c r="AI172" s="327"/>
      <c r="AJ172" s="327"/>
      <c r="AK172" s="327"/>
      <c r="AL172" s="327"/>
      <c r="AM172" s="327"/>
      <c r="AN172" s="327"/>
      <c r="AO172" s="327"/>
      <c r="AP172" s="327"/>
      <c r="AQ172" s="327"/>
      <c r="AR172" s="327"/>
      <c r="AS172" s="327"/>
      <c r="AT172" s="327"/>
      <c r="AU172" s="327"/>
      <c r="AV172" s="327"/>
      <c r="AW172" s="327"/>
      <c r="AX172" s="327"/>
      <c r="AY172" s="335">
        <f t="shared" si="49"/>
        <v>-4.1038385571099067E-2</v>
      </c>
      <c r="AZ172" s="335">
        <f t="shared" si="49"/>
        <v>-7.6580313807484868E-2</v>
      </c>
      <c r="BA172" s="335">
        <f t="shared" si="49"/>
        <v>-9.8666762993454449E-2</v>
      </c>
      <c r="BB172" s="335">
        <f t="shared" si="49"/>
        <v>-0.12000213720619068</v>
      </c>
      <c r="BC172" s="335">
        <f t="shared" si="49"/>
        <v>-0.14730751638785644</v>
      </c>
      <c r="BD172" s="335">
        <f t="shared" si="49"/>
        <v>-0.1859828025690401</v>
      </c>
      <c r="BE172" s="335">
        <f t="shared" si="49"/>
        <v>-0.22715526837438338</v>
      </c>
      <c r="BF172" s="335">
        <f t="shared" ref="BF172:BG172" si="53">BF146/$AX146-1</f>
        <v>-0.20204133706952276</v>
      </c>
      <c r="BG172" s="335">
        <f t="shared" si="53"/>
        <v>-0.23562952824998662</v>
      </c>
      <c r="BH172" s="1039"/>
      <c r="BI172" s="1039"/>
      <c r="BJ172" s="1045"/>
    </row>
    <row r="173" spans="1:63" s="141" customFormat="1">
      <c r="A173" s="32"/>
      <c r="B173" s="28"/>
      <c r="C173" s="28"/>
      <c r="D173" s="28"/>
      <c r="E173" s="28"/>
      <c r="F173" s="28"/>
      <c r="G173" s="28"/>
      <c r="H173" s="28"/>
      <c r="I173" s="28"/>
      <c r="J173" s="28"/>
      <c r="K173" s="28"/>
      <c r="L173" s="28"/>
      <c r="M173" s="28"/>
      <c r="N173" s="28"/>
      <c r="O173" s="28"/>
      <c r="P173" s="28"/>
      <c r="Q173" s="28"/>
      <c r="R173" s="28"/>
      <c r="S173" s="28"/>
      <c r="T173" s="314" t="s">
        <v>60</v>
      </c>
      <c r="U173" s="28"/>
      <c r="V173" s="28"/>
      <c r="W173" s="28"/>
      <c r="X173" s="28"/>
      <c r="Y173" s="314" t="s">
        <v>206</v>
      </c>
      <c r="Z173" s="1058"/>
      <c r="AA173" s="150"/>
      <c r="AB173" s="327"/>
      <c r="AC173" s="327"/>
      <c r="AD173" s="327"/>
      <c r="AE173" s="327"/>
      <c r="AF173" s="327"/>
      <c r="AG173" s="327"/>
      <c r="AH173" s="327"/>
      <c r="AI173" s="327"/>
      <c r="AJ173" s="327"/>
      <c r="AK173" s="327"/>
      <c r="AL173" s="327"/>
      <c r="AM173" s="327"/>
      <c r="AN173" s="327"/>
      <c r="AO173" s="327"/>
      <c r="AP173" s="327"/>
      <c r="AQ173" s="327"/>
      <c r="AR173" s="327"/>
      <c r="AS173" s="327"/>
      <c r="AT173" s="327"/>
      <c r="AU173" s="327"/>
      <c r="AV173" s="327"/>
      <c r="AW173" s="327"/>
      <c r="AX173" s="327"/>
      <c r="AY173" s="335">
        <f t="shared" si="49"/>
        <v>-5.5957165365220551E-2</v>
      </c>
      <c r="AZ173" s="335">
        <f t="shared" si="49"/>
        <v>-0.10950672596855571</v>
      </c>
      <c r="BA173" s="335">
        <f t="shared" si="49"/>
        <v>-0.13762849618220385</v>
      </c>
      <c r="BB173" s="335">
        <f t="shared" si="49"/>
        <v>-0.1182891655738717</v>
      </c>
      <c r="BC173" s="335">
        <f t="shared" si="49"/>
        <v>-0.23503352272640354</v>
      </c>
      <c r="BD173" s="335">
        <f t="shared" si="49"/>
        <v>-0.24917736281312086</v>
      </c>
      <c r="BE173" s="335">
        <f t="shared" si="49"/>
        <v>-0.19844126885314639</v>
      </c>
      <c r="BF173" s="335">
        <f t="shared" ref="BF173:BG173" si="54">BF147/$AX147-1</f>
        <v>-0.23482851421905482</v>
      </c>
      <c r="BG173" s="335">
        <f t="shared" si="54"/>
        <v>-0.24524417529646059</v>
      </c>
      <c r="BH173" s="1039"/>
      <c r="BI173" s="1039"/>
      <c r="BJ173" s="1045"/>
    </row>
    <row r="174" spans="1:63" s="141" customFormat="1">
      <c r="A174" s="32"/>
      <c r="B174" s="28"/>
      <c r="C174" s="28"/>
      <c r="D174" s="28"/>
      <c r="E174" s="28"/>
      <c r="F174" s="28"/>
      <c r="G174" s="28"/>
      <c r="H174" s="28"/>
      <c r="I174" s="28"/>
      <c r="J174" s="28"/>
      <c r="K174" s="28"/>
      <c r="L174" s="28"/>
      <c r="M174" s="28"/>
      <c r="N174" s="28"/>
      <c r="O174" s="28"/>
      <c r="P174" s="28"/>
      <c r="Q174" s="28"/>
      <c r="R174" s="28"/>
      <c r="S174" s="28"/>
      <c r="T174" s="314" t="s">
        <v>751</v>
      </c>
      <c r="U174" s="28"/>
      <c r="V174" s="28"/>
      <c r="W174" s="28"/>
      <c r="X174" s="28"/>
      <c r="Y174" s="314" t="s">
        <v>400</v>
      </c>
      <c r="Z174" s="1058"/>
      <c r="AA174" s="150"/>
      <c r="AB174" s="327"/>
      <c r="AC174" s="327"/>
      <c r="AD174" s="327"/>
      <c r="AE174" s="327"/>
      <c r="AF174" s="327"/>
      <c r="AG174" s="327"/>
      <c r="AH174" s="327"/>
      <c r="AI174" s="327"/>
      <c r="AJ174" s="327"/>
      <c r="AK174" s="327"/>
      <c r="AL174" s="327"/>
      <c r="AM174" s="327"/>
      <c r="AN174" s="327"/>
      <c r="AO174" s="327"/>
      <c r="AP174" s="327"/>
      <c r="AQ174" s="327"/>
      <c r="AR174" s="327"/>
      <c r="AS174" s="327"/>
      <c r="AT174" s="327"/>
      <c r="AU174" s="327"/>
      <c r="AV174" s="327"/>
      <c r="AW174" s="327"/>
      <c r="AX174" s="327"/>
      <c r="AY174" s="335">
        <f t="shared" si="49"/>
        <v>-1.1966984684402826E-2</v>
      </c>
      <c r="AZ174" s="335">
        <f t="shared" si="49"/>
        <v>-4.1996476658814119E-2</v>
      </c>
      <c r="BA174" s="335">
        <f t="shared" si="49"/>
        <v>-5.0279504304716616E-2</v>
      </c>
      <c r="BB174" s="335">
        <f t="shared" si="49"/>
        <v>-3.5196378198860789E-2</v>
      </c>
      <c r="BC174" s="335">
        <f t="shared" si="49"/>
        <v>-4.9593951786307988E-2</v>
      </c>
      <c r="BD174" s="335">
        <f t="shared" si="49"/>
        <v>-8.2799731101064866E-2</v>
      </c>
      <c r="BE174" s="335">
        <f t="shared" si="49"/>
        <v>-0.14230345450569237</v>
      </c>
      <c r="BF174" s="335">
        <f t="shared" ref="BF174:BG174" si="55">BF148/$AX148-1</f>
        <v>-0.11277972460628205</v>
      </c>
      <c r="BG174" s="335">
        <f t="shared" si="55"/>
        <v>-0.17014351802727967</v>
      </c>
      <c r="BH174" s="1039"/>
      <c r="BI174" s="1039"/>
      <c r="BJ174" s="1045"/>
    </row>
    <row r="175" spans="1:63" s="141" customFormat="1">
      <c r="A175" s="32"/>
      <c r="B175" s="28"/>
      <c r="C175" s="28"/>
      <c r="D175" s="28"/>
      <c r="E175" s="28"/>
      <c r="F175" s="28"/>
      <c r="G175" s="28"/>
      <c r="H175" s="28"/>
      <c r="I175" s="28"/>
      <c r="J175" s="28"/>
      <c r="K175" s="28"/>
      <c r="L175" s="28"/>
      <c r="M175" s="28"/>
      <c r="N175" s="28"/>
      <c r="O175" s="28"/>
      <c r="P175" s="28"/>
      <c r="Q175" s="28"/>
      <c r="R175" s="28"/>
      <c r="S175" s="28"/>
      <c r="T175" s="314" t="s">
        <v>61</v>
      </c>
      <c r="U175" s="28"/>
      <c r="V175" s="28"/>
      <c r="W175" s="28"/>
      <c r="X175" s="28"/>
      <c r="Y175" s="314" t="s">
        <v>207</v>
      </c>
      <c r="Z175" s="1058"/>
      <c r="AA175" s="150"/>
      <c r="AB175" s="327"/>
      <c r="AC175" s="327"/>
      <c r="AD175" s="327"/>
      <c r="AE175" s="327"/>
      <c r="AF175" s="327"/>
      <c r="AG175" s="327"/>
      <c r="AH175" s="327"/>
      <c r="AI175" s="327"/>
      <c r="AJ175" s="327"/>
      <c r="AK175" s="327"/>
      <c r="AL175" s="327"/>
      <c r="AM175" s="327"/>
      <c r="AN175" s="327"/>
      <c r="AO175" s="327"/>
      <c r="AP175" s="327"/>
      <c r="AQ175" s="327"/>
      <c r="AR175" s="327"/>
      <c r="AS175" s="327"/>
      <c r="AT175" s="327"/>
      <c r="AU175" s="327"/>
      <c r="AV175" s="327"/>
      <c r="AW175" s="327"/>
      <c r="AX175" s="327"/>
      <c r="AY175" s="335">
        <f t="shared" si="49"/>
        <v>-2.4946313548565247E-2</v>
      </c>
      <c r="AZ175" s="335">
        <f t="shared" si="49"/>
        <v>-1.0219990583602123E-2</v>
      </c>
      <c r="BA175" s="335">
        <f t="shared" si="49"/>
        <v>-4.3165507373045253E-3</v>
      </c>
      <c r="BB175" s="335">
        <f t="shared" si="49"/>
        <v>6.8963316731887048E-3</v>
      </c>
      <c r="BC175" s="335">
        <f t="shared" si="49"/>
        <v>2.9958074328007234E-2</v>
      </c>
      <c r="BD175" s="335">
        <f t="shared" si="49"/>
        <v>4.7567217920221561E-2</v>
      </c>
      <c r="BE175" s="335">
        <f t="shared" si="49"/>
        <v>-2.7878318829279713E-3</v>
      </c>
      <c r="BF175" s="335">
        <f t="shared" ref="BF175:BG175" si="56">BF149/$AX149-1</f>
        <v>2.3995650127027313E-2</v>
      </c>
      <c r="BG175" s="335">
        <f t="shared" si="56"/>
        <v>-1.0483672972339098E-2</v>
      </c>
      <c r="BH175" s="1039"/>
      <c r="BI175" s="1039"/>
      <c r="BJ175" s="1045"/>
    </row>
    <row r="176" spans="1:63" s="141" customFormat="1" ht="14.25" customHeight="1" thickBot="1">
      <c r="A176" s="32"/>
      <c r="B176" s="32"/>
      <c r="C176" s="32"/>
      <c r="D176" s="32"/>
      <c r="E176" s="32"/>
      <c r="F176" s="32"/>
      <c r="G176" s="32"/>
      <c r="H176" s="32"/>
      <c r="I176" s="32"/>
      <c r="J176" s="32"/>
      <c r="K176" s="32"/>
      <c r="L176" s="32"/>
      <c r="M176" s="32"/>
      <c r="N176" s="32"/>
      <c r="O176" s="32"/>
      <c r="P176" s="32"/>
      <c r="Q176" s="32"/>
      <c r="R176" s="32"/>
      <c r="S176" s="32"/>
      <c r="T176" s="398" t="s">
        <v>752</v>
      </c>
      <c r="U176" s="28"/>
      <c r="V176" s="32"/>
      <c r="W176" s="32"/>
      <c r="X176" s="32"/>
      <c r="Y176" s="398" t="s">
        <v>797</v>
      </c>
      <c r="Z176" s="1059"/>
      <c r="AA176" s="154"/>
      <c r="AB176" s="1066"/>
      <c r="AC176" s="1066"/>
      <c r="AD176" s="1066"/>
      <c r="AE176" s="1066"/>
      <c r="AF176" s="1066"/>
      <c r="AG176" s="1066"/>
      <c r="AH176" s="1066"/>
      <c r="AI176" s="1066"/>
      <c r="AJ176" s="1066"/>
      <c r="AK176" s="1066"/>
      <c r="AL176" s="1066"/>
      <c r="AM176" s="1066"/>
      <c r="AN176" s="1066"/>
      <c r="AO176" s="1066"/>
      <c r="AP176" s="1066"/>
      <c r="AQ176" s="1066"/>
      <c r="AR176" s="1066"/>
      <c r="AS176" s="1066"/>
      <c r="AT176" s="1066"/>
      <c r="AU176" s="1066"/>
      <c r="AV176" s="1066"/>
      <c r="AW176" s="1066"/>
      <c r="AX176" s="1066"/>
      <c r="AY176" s="1060">
        <f t="shared" si="49"/>
        <v>-3.1779419956294519E-2</v>
      </c>
      <c r="AZ176" s="1060">
        <f t="shared" si="49"/>
        <v>-9.0332584283736028E-2</v>
      </c>
      <c r="BA176" s="1060">
        <f t="shared" si="49"/>
        <v>-0.11526075656129242</v>
      </c>
      <c r="BB176" s="1060">
        <f t="shared" si="49"/>
        <v>-0.15794262786597746</v>
      </c>
      <c r="BC176" s="1060">
        <f t="shared" si="49"/>
        <v>-0.17064625091086083</v>
      </c>
      <c r="BD176" s="1060">
        <f t="shared" si="49"/>
        <v>-0.20295731979703269</v>
      </c>
      <c r="BE176" s="1060">
        <f t="shared" si="49"/>
        <v>-0.22124763656544866</v>
      </c>
      <c r="BF176" s="1060">
        <f t="shared" ref="BF176:BG176" si="57">BF150/$AX150-1</f>
        <v>-0.26046685079718324</v>
      </c>
      <c r="BG176" s="1060">
        <f t="shared" si="57"/>
        <v>-0.29775237957277467</v>
      </c>
      <c r="BH176" s="1049"/>
      <c r="BI176" s="1049"/>
      <c r="BJ176" s="1045"/>
    </row>
    <row r="177" spans="1:62" s="141" customFormat="1" ht="14.4" thickTop="1">
      <c r="A177" s="32"/>
      <c r="B177" s="28"/>
      <c r="C177" s="28"/>
      <c r="D177" s="28"/>
      <c r="E177" s="28"/>
      <c r="F177" s="28"/>
      <c r="G177" s="28"/>
      <c r="H177" s="28"/>
      <c r="I177" s="28"/>
      <c r="J177" s="28"/>
      <c r="K177" s="28"/>
      <c r="L177" s="28"/>
      <c r="M177" s="28"/>
      <c r="N177" s="28"/>
      <c r="O177" s="28"/>
      <c r="P177" s="28"/>
      <c r="Q177" s="28"/>
      <c r="R177" s="28"/>
      <c r="S177" s="28"/>
      <c r="T177" s="313" t="s">
        <v>23</v>
      </c>
      <c r="U177" s="32"/>
      <c r="V177" s="28"/>
      <c r="W177" s="28"/>
      <c r="X177" s="28"/>
      <c r="Y177" s="313" t="s">
        <v>0</v>
      </c>
      <c r="Z177" s="1061"/>
      <c r="AA177" s="157"/>
      <c r="AB177" s="580"/>
      <c r="AC177" s="580"/>
      <c r="AD177" s="580"/>
      <c r="AE177" s="580"/>
      <c r="AF177" s="580"/>
      <c r="AG177" s="580"/>
      <c r="AH177" s="580"/>
      <c r="AI177" s="580"/>
      <c r="AJ177" s="580"/>
      <c r="AK177" s="580"/>
      <c r="AL177" s="580"/>
      <c r="AM177" s="580"/>
      <c r="AN177" s="580"/>
      <c r="AO177" s="580"/>
      <c r="AP177" s="580"/>
      <c r="AQ177" s="580"/>
      <c r="AR177" s="580"/>
      <c r="AS177" s="580"/>
      <c r="AT177" s="580"/>
      <c r="AU177" s="580"/>
      <c r="AV177" s="580"/>
      <c r="AW177" s="580"/>
      <c r="AX177" s="580"/>
      <c r="AY177" s="1062">
        <f t="shared" si="49"/>
        <v>-3.9181125158562868E-2</v>
      </c>
      <c r="AZ177" s="1062">
        <f t="shared" si="49"/>
        <v>-6.9990122108084196E-2</v>
      </c>
      <c r="BA177" s="1062">
        <f t="shared" si="49"/>
        <v>-8.5210829087683959E-2</v>
      </c>
      <c r="BB177" s="1062">
        <f t="shared" si="49"/>
        <v>-9.711803958373133E-2</v>
      </c>
      <c r="BC177" s="1062">
        <f t="shared" si="49"/>
        <v>-0.1313265994684083</v>
      </c>
      <c r="BD177" s="1062">
        <f t="shared" si="49"/>
        <v>-0.15947978727020951</v>
      </c>
      <c r="BE177" s="1062">
        <f t="shared" si="49"/>
        <v>-0.20890716957991118</v>
      </c>
      <c r="BF177" s="1062">
        <f t="shared" ref="BF177:BG177" si="58">BF151/$AX151-1</f>
        <v>-0.19270476484914234</v>
      </c>
      <c r="BG177" s="1062">
        <f t="shared" si="58"/>
        <v>-0.21320985290199412</v>
      </c>
      <c r="BH177" s="1063"/>
      <c r="BI177" s="1063"/>
      <c r="BJ177" s="32"/>
    </row>
    <row r="182" spans="1:62" s="141" customFormat="1">
      <c r="A182" s="32"/>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32"/>
    </row>
    <row r="183" spans="1:62" s="141" customFormat="1">
      <c r="A183" s="32"/>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32"/>
    </row>
    <row r="184" spans="1:62" s="141" customFormat="1">
      <c r="A184" s="32"/>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32"/>
    </row>
    <row r="185" spans="1:62" s="141" customFormat="1">
      <c r="A185" s="32"/>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32"/>
    </row>
    <row r="186" spans="1:62" s="141" customFormat="1">
      <c r="A186" s="32"/>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1067"/>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32"/>
    </row>
    <row r="187" spans="1:62" s="141" customFormat="1">
      <c r="A187" s="32"/>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1067"/>
      <c r="AM187" s="1067"/>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32"/>
    </row>
    <row r="188" spans="1:62" s="141" customFormat="1">
      <c r="A188" s="32"/>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1067"/>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32"/>
    </row>
    <row r="189" spans="1:62" s="141" customFormat="1">
      <c r="A189" s="32"/>
      <c r="B189" s="32"/>
      <c r="C189" s="32"/>
      <c r="D189" s="32"/>
      <c r="E189" s="32"/>
      <c r="F189" s="32"/>
      <c r="G189" s="32"/>
      <c r="H189" s="32"/>
      <c r="I189" s="32"/>
      <c r="J189" s="32"/>
      <c r="K189" s="32"/>
      <c r="L189" s="32"/>
      <c r="M189" s="32"/>
      <c r="N189" s="32"/>
      <c r="O189" s="32"/>
      <c r="P189" s="32"/>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1067"/>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32"/>
    </row>
    <row r="190" spans="1:62" s="141" customFormat="1">
      <c r="A190" s="32"/>
      <c r="B190" s="28"/>
      <c r="C190" s="28"/>
      <c r="D190" s="28"/>
      <c r="E190" s="28"/>
      <c r="F190" s="28"/>
      <c r="G190" s="28"/>
      <c r="H190" s="28"/>
      <c r="I190" s="28"/>
      <c r="J190" s="28"/>
      <c r="K190" s="28"/>
      <c r="L190" s="28"/>
      <c r="M190" s="28"/>
      <c r="N190" s="28"/>
      <c r="O190" s="28"/>
      <c r="P190" s="28"/>
      <c r="Q190" s="28"/>
      <c r="R190" s="28"/>
      <c r="S190" s="28"/>
      <c r="T190" s="28"/>
      <c r="U190" s="32"/>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32"/>
    </row>
  </sheetData>
  <mergeCells count="20">
    <mergeCell ref="X128:Y128"/>
    <mergeCell ref="X124:Y124"/>
    <mergeCell ref="S13:T13"/>
    <mergeCell ref="S70:T70"/>
    <mergeCell ref="S62:T62"/>
    <mergeCell ref="S26:T26"/>
    <mergeCell ref="S57:T57"/>
    <mergeCell ref="S15:T15"/>
    <mergeCell ref="X13:Y13"/>
    <mergeCell ref="X15:Y15"/>
    <mergeCell ref="X57:Y57"/>
    <mergeCell ref="X62:Y62"/>
    <mergeCell ref="X66:Y66"/>
    <mergeCell ref="S124:T124"/>
    <mergeCell ref="S127:T127"/>
    <mergeCell ref="X127:Y127"/>
    <mergeCell ref="Q1:T1"/>
    <mergeCell ref="S66:T66"/>
    <mergeCell ref="X70:Y70"/>
    <mergeCell ref="V1:Y1"/>
  </mergeCells>
  <phoneticPr fontId="10"/>
  <pageMargins left="0.78740157480314965" right="0.78740157480314965" top="0.98425196850393704" bottom="0.98425196850393704" header="0.51181102362204722" footer="0.51181102362204722"/>
  <pageSetup paperSize="9" scale="20" orientation="portrait" r:id="rId1"/>
  <headerFooter alignWithMargins="0"/>
  <ignoredErrors>
    <ignoredError sqref="AA7:BG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AG49"/>
  <sheetViews>
    <sheetView zoomScaleNormal="100" zoomScaleSheetLayoutView="50" workbookViewId="0"/>
  </sheetViews>
  <sheetFormatPr defaultColWidth="9" defaultRowHeight="13.2"/>
  <cols>
    <col min="1" max="1" width="2.44140625" style="691" customWidth="1"/>
    <col min="2" max="2" width="4.44140625" style="689" hidden="1" customWidth="1"/>
    <col min="3" max="3" width="29.33203125" style="691" customWidth="1"/>
    <col min="4" max="4" width="10.6640625" style="691" customWidth="1"/>
    <col min="5" max="5" width="7.6640625" style="691" customWidth="1"/>
    <col min="6" max="6" width="10.6640625" style="691" customWidth="1"/>
    <col min="7" max="7" width="7.6640625" style="691" customWidth="1"/>
    <col min="8" max="8" width="2.88671875" style="691" customWidth="1"/>
    <col min="9" max="11" width="9" style="691"/>
    <col min="12" max="12" width="9" style="691" customWidth="1"/>
    <col min="13" max="16" width="9" style="691"/>
    <col min="17" max="17" width="9" style="691" customWidth="1"/>
    <col min="18" max="18" width="3.109375" style="691" customWidth="1"/>
    <col min="19" max="19" width="32.6640625" style="691" customWidth="1"/>
    <col min="20" max="23" width="10.77734375" style="691" customWidth="1"/>
    <col min="24" max="24" width="2.44140625" style="691" customWidth="1"/>
    <col min="25" max="16384" width="9" style="691"/>
  </cols>
  <sheetData>
    <row r="1" spans="2:33" s="287" customFormat="1" ht="24" customHeight="1">
      <c r="C1" s="34" t="s">
        <v>744</v>
      </c>
      <c r="S1" s="34" t="s">
        <v>745</v>
      </c>
    </row>
    <row r="2" spans="2:33" s="287" customFormat="1" ht="24" customHeight="1">
      <c r="B2" s="34"/>
      <c r="C2" s="688" t="s">
        <v>746</v>
      </c>
      <c r="R2" s="689"/>
      <c r="S2" s="690" t="s">
        <v>987</v>
      </c>
      <c r="T2" s="691"/>
      <c r="U2" s="691"/>
      <c r="V2" s="691"/>
      <c r="W2" s="691"/>
      <c r="X2" s="691"/>
      <c r="Y2" s="691"/>
      <c r="Z2" s="691"/>
      <c r="AA2" s="691"/>
      <c r="AB2" s="691"/>
      <c r="AC2" s="691"/>
      <c r="AD2" s="691"/>
      <c r="AE2" s="691"/>
      <c r="AF2" s="691"/>
      <c r="AG2" s="691"/>
    </row>
    <row r="3" spans="2:33" ht="16.2" thickBot="1">
      <c r="C3" s="35" t="str">
        <f>'0.Contents'!$C2</f>
        <v>＜確報値＞</v>
      </c>
      <c r="G3" s="692"/>
      <c r="H3" s="692"/>
      <c r="R3" s="689"/>
      <c r="S3" s="36" t="str">
        <f>'0.Contents'!$E$2</f>
        <v>&lt;Final Figures&gt;</v>
      </c>
    </row>
    <row r="4" spans="2:33" ht="35.25" customHeight="1" thickBot="1">
      <c r="C4" s="693" t="s">
        <v>308</v>
      </c>
      <c r="D4" s="1941" t="s">
        <v>75</v>
      </c>
      <c r="E4" s="1942"/>
      <c r="F4" s="1943" t="s">
        <v>747</v>
      </c>
      <c r="G4" s="1942"/>
      <c r="H4" s="1491"/>
      <c r="R4" s="689"/>
      <c r="S4" s="693" t="s">
        <v>748</v>
      </c>
      <c r="T4" s="1939" t="s">
        <v>296</v>
      </c>
      <c r="U4" s="1940"/>
      <c r="V4" s="1939" t="s">
        <v>580</v>
      </c>
      <c r="W4" s="1940"/>
      <c r="AA4" s="28"/>
    </row>
    <row r="5" spans="2:33" s="26" customFormat="1" ht="30">
      <c r="B5" s="323"/>
      <c r="C5" s="694"/>
      <c r="D5" s="695" t="s">
        <v>749</v>
      </c>
      <c r="E5" s="1332" t="s">
        <v>924</v>
      </c>
      <c r="F5" s="695" t="s">
        <v>749</v>
      </c>
      <c r="G5" s="1333" t="s">
        <v>924</v>
      </c>
      <c r="H5" s="1492"/>
      <c r="P5" s="691"/>
      <c r="R5" s="32"/>
      <c r="S5" s="696"/>
      <c r="T5" s="697" t="s">
        <v>750</v>
      </c>
      <c r="U5" s="698" t="s">
        <v>297</v>
      </c>
      <c r="V5" s="697" t="s">
        <v>750</v>
      </c>
      <c r="W5" s="699" t="s">
        <v>297</v>
      </c>
      <c r="X5" s="700"/>
      <c r="Y5" s="28"/>
      <c r="Z5" s="28"/>
      <c r="AB5" s="28"/>
      <c r="AC5" s="28"/>
      <c r="AD5" s="28"/>
      <c r="AE5" s="28"/>
      <c r="AF5" s="28"/>
      <c r="AG5" s="28"/>
    </row>
    <row r="6" spans="2:33" s="28" customFormat="1" ht="15" customHeight="1">
      <c r="B6" s="32"/>
      <c r="C6" s="701" t="s">
        <v>56</v>
      </c>
      <c r="D6" s="702">
        <f>'2.CO2-Sector'!$AX$75*1000</f>
        <v>526342.78776429105</v>
      </c>
      <c r="E6" s="703">
        <f>D6/D14</f>
        <v>0.39946814589575325</v>
      </c>
      <c r="F6" s="702">
        <f>'2.CO2-Sector'!$BG$75*1000</f>
        <v>420161.21238668909</v>
      </c>
      <c r="G6" s="704">
        <f>F6/F14</f>
        <v>0.40529432468952514</v>
      </c>
      <c r="H6" s="330"/>
      <c r="R6" s="32"/>
      <c r="S6" s="705" t="s">
        <v>414</v>
      </c>
      <c r="T6" s="702">
        <f t="shared" ref="T6:T14" si="0">D6</f>
        <v>526342.78776429105</v>
      </c>
      <c r="U6" s="703">
        <f t="shared" ref="U6:U14" si="1">E6</f>
        <v>0.39946814589575325</v>
      </c>
      <c r="V6" s="702">
        <f t="shared" ref="V6:V14" si="2">F6</f>
        <v>420161.21238668909</v>
      </c>
      <c r="W6" s="704">
        <f t="shared" ref="W6:W14" si="3">G6</f>
        <v>0.40529432468952514</v>
      </c>
    </row>
    <row r="7" spans="2:33" s="28" customFormat="1" ht="15" customHeight="1">
      <c r="B7" s="32"/>
      <c r="C7" s="701" t="s">
        <v>57</v>
      </c>
      <c r="D7" s="702">
        <f>'2.CO2-Sector'!$AX$76*1000</f>
        <v>330135.36197653913</v>
      </c>
      <c r="E7" s="703">
        <f>D7/D14</f>
        <v>0.25055641306222254</v>
      </c>
      <c r="F7" s="702">
        <f>'2.CO2-Sector'!$BG$76*1000</f>
        <v>252569.92150651824</v>
      </c>
      <c r="G7" s="704">
        <f>F7/F14</f>
        <v>0.24363304549792769</v>
      </c>
      <c r="H7" s="361"/>
      <c r="R7" s="32"/>
      <c r="S7" s="705" t="s">
        <v>978</v>
      </c>
      <c r="T7" s="702">
        <f t="shared" si="0"/>
        <v>330135.36197653913</v>
      </c>
      <c r="U7" s="703">
        <f t="shared" si="1"/>
        <v>0.25055641306222254</v>
      </c>
      <c r="V7" s="702">
        <f t="shared" si="2"/>
        <v>252569.92150651824</v>
      </c>
      <c r="W7" s="704">
        <f t="shared" si="3"/>
        <v>0.24363304549792769</v>
      </c>
    </row>
    <row r="8" spans="2:33" s="28" customFormat="1" ht="15" customHeight="1">
      <c r="B8" s="32"/>
      <c r="C8" s="701" t="s">
        <v>58</v>
      </c>
      <c r="D8" s="702">
        <f>'2.CO2-Sector'!$AX$77*1000</f>
        <v>214847.91333662378</v>
      </c>
      <c r="E8" s="703">
        <f>D8/D14</f>
        <v>0.16305894102720569</v>
      </c>
      <c r="F8" s="702">
        <f>'2.CO2-Sector'!$BG$77*1000</f>
        <v>184867.87650458218</v>
      </c>
      <c r="G8" s="704">
        <f>F8/F14</f>
        <v>0.17832655408408865</v>
      </c>
      <c r="H8" s="361"/>
      <c r="R8" s="32"/>
      <c r="S8" s="705" t="s">
        <v>974</v>
      </c>
      <c r="T8" s="702">
        <f t="shared" si="0"/>
        <v>214847.91333662378</v>
      </c>
      <c r="U8" s="703">
        <f t="shared" si="1"/>
        <v>0.16305894102720569</v>
      </c>
      <c r="V8" s="702">
        <f t="shared" si="2"/>
        <v>184867.87650458218</v>
      </c>
      <c r="W8" s="704">
        <f t="shared" si="3"/>
        <v>0.17832655408408865</v>
      </c>
    </row>
    <row r="9" spans="2:33" s="28" customFormat="1" ht="15" customHeight="1">
      <c r="B9" s="32"/>
      <c r="C9" s="701" t="s">
        <v>59</v>
      </c>
      <c r="D9" s="702">
        <f>'2.CO2-Sector'!$AX$78*1000</f>
        <v>103727.56933450061</v>
      </c>
      <c r="E9" s="703">
        <f>D9/D14</f>
        <v>7.8724095330213059E-2</v>
      </c>
      <c r="F9" s="702">
        <f>'2.CO2-Sector'!$BG$78*1000</f>
        <v>56808.476200818644</v>
      </c>
      <c r="G9" s="704">
        <f>F9/F14</f>
        <v>5.4798378145533864E-2</v>
      </c>
      <c r="H9" s="361"/>
      <c r="R9" s="32"/>
      <c r="S9" s="705" t="s">
        <v>979</v>
      </c>
      <c r="T9" s="702">
        <f t="shared" si="0"/>
        <v>103727.56933450061</v>
      </c>
      <c r="U9" s="703">
        <f t="shared" si="1"/>
        <v>7.8724095330213059E-2</v>
      </c>
      <c r="V9" s="702">
        <f t="shared" si="2"/>
        <v>56808.476200818644</v>
      </c>
      <c r="W9" s="704">
        <f t="shared" si="3"/>
        <v>5.4798378145533864E-2</v>
      </c>
    </row>
    <row r="10" spans="2:33" s="28" customFormat="1" ht="15" customHeight="1">
      <c r="B10" s="32"/>
      <c r="C10" s="701" t="s">
        <v>60</v>
      </c>
      <c r="D10" s="702">
        <f>'2.CO2-Sector'!$AX$79*1000</f>
        <v>60319.27447058422</v>
      </c>
      <c r="E10" s="703">
        <f>D10/D14</f>
        <v>4.5779346263849482E-2</v>
      </c>
      <c r="F10" s="702">
        <f>'2.CO2-Sector'!$BG$79*1000</f>
        <v>49645.628368785154</v>
      </c>
      <c r="G10" s="704">
        <f>F10/F14</f>
        <v>4.78889788736514E-2</v>
      </c>
      <c r="H10" s="361"/>
      <c r="R10" s="32"/>
      <c r="S10" s="705" t="s">
        <v>298</v>
      </c>
      <c r="T10" s="702">
        <f t="shared" si="0"/>
        <v>60319.27447058422</v>
      </c>
      <c r="U10" s="703">
        <f t="shared" si="1"/>
        <v>4.5779346263849482E-2</v>
      </c>
      <c r="V10" s="702">
        <f t="shared" si="2"/>
        <v>49645.628368785154</v>
      </c>
      <c r="W10" s="704">
        <f t="shared" si="3"/>
        <v>4.78889788736514E-2</v>
      </c>
    </row>
    <row r="11" spans="2:33" s="28" customFormat="1" ht="15" customHeight="1">
      <c r="B11" s="32"/>
      <c r="C11" s="701" t="s">
        <v>751</v>
      </c>
      <c r="D11" s="702">
        <f>'2.CO2-Sector'!$AX$80*1000</f>
        <v>49266.855777426448</v>
      </c>
      <c r="E11" s="703">
        <f>D11/D14</f>
        <v>3.7391107067539869E-2</v>
      </c>
      <c r="F11" s="702">
        <f>'2.CO2-Sector'!$BG$80*1000</f>
        <v>40884.419613312501</v>
      </c>
      <c r="G11" s="704">
        <f>F11/F14</f>
        <v>3.9437774713603289E-2</v>
      </c>
      <c r="H11" s="361"/>
      <c r="R11" s="32"/>
      <c r="S11" s="705" t="s">
        <v>399</v>
      </c>
      <c r="T11" s="702">
        <f t="shared" si="0"/>
        <v>49266.855777426448</v>
      </c>
      <c r="U11" s="703">
        <f t="shared" si="1"/>
        <v>3.7391107067539869E-2</v>
      </c>
      <c r="V11" s="702">
        <f t="shared" si="2"/>
        <v>40884.419613312501</v>
      </c>
      <c r="W11" s="704">
        <f t="shared" si="3"/>
        <v>3.9437774713603289E-2</v>
      </c>
    </row>
    <row r="12" spans="2:33" s="28" customFormat="1" ht="15" customHeight="1">
      <c r="B12" s="32"/>
      <c r="C12" s="701" t="s">
        <v>61</v>
      </c>
      <c r="D12" s="702">
        <f>'2.CO2-Sector'!$AX$81*1000</f>
        <v>29908.124203550564</v>
      </c>
      <c r="E12" s="703">
        <f>D12/D14</f>
        <v>2.2698787179283156E-2</v>
      </c>
      <c r="F12" s="702">
        <f>'2.CO2-Sector'!$BG$81*1000</f>
        <v>29594.577210184441</v>
      </c>
      <c r="G12" s="704">
        <f>F12/F14</f>
        <v>2.8547409497273496E-2</v>
      </c>
      <c r="H12" s="361"/>
      <c r="R12" s="32"/>
      <c r="S12" s="705" t="s">
        <v>299</v>
      </c>
      <c r="T12" s="702">
        <f t="shared" si="0"/>
        <v>29908.124203550564</v>
      </c>
      <c r="U12" s="703">
        <f t="shared" si="1"/>
        <v>2.2698787179283156E-2</v>
      </c>
      <c r="V12" s="702">
        <f t="shared" si="2"/>
        <v>29594.577210184441</v>
      </c>
      <c r="W12" s="704">
        <f t="shared" si="3"/>
        <v>2.8547409497273496E-2</v>
      </c>
    </row>
    <row r="13" spans="2:33" s="28" customFormat="1" ht="15" customHeight="1" thickBot="1">
      <c r="B13" s="32"/>
      <c r="C13" s="706" t="s">
        <v>752</v>
      </c>
      <c r="D13" s="707">
        <f>'2.CO2-Sector'!$AX$82*1000</f>
        <v>3061.0218118896819</v>
      </c>
      <c r="E13" s="708">
        <f>D13/D14</f>
        <v>2.3231641739330168E-3</v>
      </c>
      <c r="F13" s="707">
        <f>'2.CO2-Sector'!$BG$82*1000</f>
        <v>2149.595283475363</v>
      </c>
      <c r="G13" s="709">
        <f>F13/F14</f>
        <v>2.073534498396588E-3</v>
      </c>
      <c r="H13" s="361"/>
      <c r="R13" s="32"/>
      <c r="S13" s="710" t="s">
        <v>797</v>
      </c>
      <c r="T13" s="707">
        <f t="shared" si="0"/>
        <v>3061.0218118896819</v>
      </c>
      <c r="U13" s="708">
        <f t="shared" si="1"/>
        <v>2.3231641739330168E-3</v>
      </c>
      <c r="V13" s="707">
        <f t="shared" si="2"/>
        <v>2149.595283475363</v>
      </c>
      <c r="W13" s="709">
        <f t="shared" si="3"/>
        <v>2.073534498396588E-3</v>
      </c>
    </row>
    <row r="14" spans="2:33" ht="15" thickTop="1" thickBot="1">
      <c r="C14" s="711" t="s">
        <v>23</v>
      </c>
      <c r="D14" s="712">
        <f>'2.CO2-Sector'!$AX$83*1000</f>
        <v>1317608.9086754054</v>
      </c>
      <c r="E14" s="713">
        <f>SUM(E6:E13)</f>
        <v>1.0000000000000002</v>
      </c>
      <c r="F14" s="712">
        <f>'2.CO2-Sector'!$BG$83*1000</f>
        <v>1036681.7070743655</v>
      </c>
      <c r="G14" s="713">
        <f>SUM(G6:G13)</f>
        <v>1.0000000000000002</v>
      </c>
      <c r="H14" s="1490"/>
      <c r="R14" s="689"/>
      <c r="S14" s="714" t="s">
        <v>300</v>
      </c>
      <c r="T14" s="712">
        <f t="shared" si="0"/>
        <v>1317608.9086754054</v>
      </c>
      <c r="U14" s="713">
        <f t="shared" si="1"/>
        <v>1.0000000000000002</v>
      </c>
      <c r="V14" s="712">
        <f t="shared" si="2"/>
        <v>1036681.7070743655</v>
      </c>
      <c r="W14" s="713">
        <f t="shared" si="3"/>
        <v>1.0000000000000002</v>
      </c>
    </row>
    <row r="15" spans="2:33" ht="7.5" customHeight="1">
      <c r="B15" s="715"/>
      <c r="C15" s="28"/>
      <c r="R15" s="689"/>
      <c r="S15" s="26"/>
    </row>
    <row r="16" spans="2:33" ht="6" customHeight="1" thickBot="1">
      <c r="R16" s="689"/>
      <c r="S16" s="28"/>
    </row>
    <row r="17" spans="3:24" ht="35.25" customHeight="1" thickBot="1">
      <c r="C17" s="693" t="s">
        <v>76</v>
      </c>
      <c r="D17" s="1941" t="s">
        <v>75</v>
      </c>
      <c r="E17" s="1942"/>
      <c r="F17" s="1943" t="s">
        <v>747</v>
      </c>
      <c r="G17" s="1942"/>
      <c r="H17" s="1491"/>
      <c r="R17" s="689"/>
      <c r="S17" s="693" t="s">
        <v>753</v>
      </c>
      <c r="T17" s="1939" t="s">
        <v>301</v>
      </c>
      <c r="U17" s="1940"/>
      <c r="V17" s="1939" t="str">
        <f>V4</f>
        <v>FY2022</v>
      </c>
      <c r="W17" s="1940"/>
    </row>
    <row r="18" spans="3:24" ht="30">
      <c r="C18" s="694"/>
      <c r="D18" s="695" t="s">
        <v>749</v>
      </c>
      <c r="E18" s="1332" t="s">
        <v>924</v>
      </c>
      <c r="F18" s="695" t="s">
        <v>749</v>
      </c>
      <c r="G18" s="1333" t="s">
        <v>924</v>
      </c>
      <c r="H18" s="1492"/>
      <c r="R18" s="689"/>
      <c r="S18" s="716"/>
      <c r="T18" s="697" t="s">
        <v>750</v>
      </c>
      <c r="U18" s="698" t="s">
        <v>302</v>
      </c>
      <c r="V18" s="697" t="s">
        <v>750</v>
      </c>
      <c r="W18" s="699" t="s">
        <v>302</v>
      </c>
      <c r="X18" s="717"/>
    </row>
    <row r="19" spans="3:24" ht="15" customHeight="1">
      <c r="C19" s="701" t="s">
        <v>304</v>
      </c>
      <c r="D19" s="702">
        <f>('3.Allocated_CO2-Sector'!$AX$142+'3.Allocated_CO2-Sector'!$AX$143)*1000</f>
        <v>103573.27426516522</v>
      </c>
      <c r="E19" s="703">
        <f>D19/D27</f>
        <v>7.8606993003172393E-2</v>
      </c>
      <c r="F19" s="702">
        <f>('3.Allocated_CO2-Sector'!$BG$142+'3.Allocated_CO2-Sector'!$BG$143)*1000</f>
        <v>82419.111798004058</v>
      </c>
      <c r="G19" s="704">
        <f>F19/F27</f>
        <v>7.950281290349015E-2</v>
      </c>
      <c r="H19" s="361"/>
      <c r="R19" s="718"/>
      <c r="S19" s="705" t="s">
        <v>415</v>
      </c>
      <c r="T19" s="702">
        <f t="shared" ref="T19:T27" si="4">D19</f>
        <v>103573.27426516522</v>
      </c>
      <c r="U19" s="703">
        <f t="shared" ref="U19:U27" si="5">E19</f>
        <v>7.8606993003172393E-2</v>
      </c>
      <c r="V19" s="702">
        <f t="shared" ref="V19:V27" si="6">F19</f>
        <v>82419.111798004058</v>
      </c>
      <c r="W19" s="704">
        <f t="shared" ref="W19:W27" si="7">G19</f>
        <v>7.950281290349015E-2</v>
      </c>
    </row>
    <row r="20" spans="3:24" ht="15" customHeight="1">
      <c r="C20" s="701" t="s">
        <v>57</v>
      </c>
      <c r="D20" s="702">
        <f>'3.Allocated_CO2-Sector'!$AX$144*1000</f>
        <v>463288.14574403292</v>
      </c>
      <c r="E20" s="703">
        <f>D20/D27</f>
        <v>0.35161279093792502</v>
      </c>
      <c r="F20" s="702">
        <f>'3.Allocated_CO2-Sector'!$BG$144*1000</f>
        <v>352259.90839199343</v>
      </c>
      <c r="G20" s="704">
        <f>F20/F27</f>
        <v>0.33979562481729447</v>
      </c>
      <c r="H20" s="361"/>
      <c r="R20" s="718"/>
      <c r="S20" s="705" t="s">
        <v>978</v>
      </c>
      <c r="T20" s="702">
        <f t="shared" si="4"/>
        <v>463288.14574403292</v>
      </c>
      <c r="U20" s="703">
        <f t="shared" si="5"/>
        <v>0.35161279093792502</v>
      </c>
      <c r="V20" s="702">
        <f t="shared" si="6"/>
        <v>352259.90839199343</v>
      </c>
      <c r="W20" s="704">
        <f t="shared" si="7"/>
        <v>0.33979562481729447</v>
      </c>
    </row>
    <row r="21" spans="3:24" ht="15" customHeight="1">
      <c r="C21" s="701" t="s">
        <v>58</v>
      </c>
      <c r="D21" s="702">
        <f>'3.Allocated_CO2-Sector'!$AX$145*1000</f>
        <v>224243.71087372652</v>
      </c>
      <c r="E21" s="703">
        <f>D21/D27</f>
        <v>0.17018988669343402</v>
      </c>
      <c r="F21" s="702">
        <f>'3.Allocated_CO2-Sector'!$BG$145*1000</f>
        <v>191803.07451379835</v>
      </c>
      <c r="G21" s="704">
        <f>F21/F27</f>
        <v>0.18501635864212226</v>
      </c>
      <c r="H21" s="361"/>
      <c r="R21" s="719"/>
      <c r="S21" s="705" t="s">
        <v>974</v>
      </c>
      <c r="T21" s="702">
        <f t="shared" si="4"/>
        <v>224243.71087372652</v>
      </c>
      <c r="U21" s="703">
        <f t="shared" si="5"/>
        <v>0.17018988669343402</v>
      </c>
      <c r="V21" s="702">
        <f t="shared" si="6"/>
        <v>191803.07451379835</v>
      </c>
      <c r="W21" s="704">
        <f t="shared" si="7"/>
        <v>0.18501635864212226</v>
      </c>
    </row>
    <row r="22" spans="3:24" ht="15" customHeight="1">
      <c r="C22" s="701" t="s">
        <v>59</v>
      </c>
      <c r="D22" s="702">
        <f>'3.Allocated_CO2-Sector'!$AX$146*1000</f>
        <v>234780.18370202123</v>
      </c>
      <c r="E22" s="703">
        <f>D22/D27</f>
        <v>0.1781865484941553</v>
      </c>
      <c r="F22" s="702">
        <f>'3.Allocated_CO2-Sector'!$BG$146*1000</f>
        <v>179459.03977386878</v>
      </c>
      <c r="G22" s="704">
        <f>F22/F27</f>
        <v>0.17310910238815996</v>
      </c>
      <c r="H22" s="361"/>
      <c r="R22" s="719"/>
      <c r="S22" s="705" t="s">
        <v>979</v>
      </c>
      <c r="T22" s="702">
        <f t="shared" si="4"/>
        <v>234780.18370202123</v>
      </c>
      <c r="U22" s="703">
        <f t="shared" si="5"/>
        <v>0.1781865484941553</v>
      </c>
      <c r="V22" s="702">
        <f t="shared" si="6"/>
        <v>179459.03977386878</v>
      </c>
      <c r="W22" s="704">
        <f t="shared" si="7"/>
        <v>0.17310910238815996</v>
      </c>
    </row>
    <row r="23" spans="3:24" ht="15" customHeight="1">
      <c r="C23" s="701" t="s">
        <v>60</v>
      </c>
      <c r="D23" s="702">
        <f>'3.Allocated_CO2-Sector'!$AX$147*1000</f>
        <v>209487.59229759293</v>
      </c>
      <c r="E23" s="703">
        <f>D23/D27</f>
        <v>0.15899072245055715</v>
      </c>
      <c r="F23" s="702">
        <f>'3.Allocated_CO2-Sector'!$BG$147*1000</f>
        <v>158111.98048972859</v>
      </c>
      <c r="G23" s="704">
        <f>F23/F27</f>
        <v>0.15251738253965985</v>
      </c>
      <c r="H23" s="361"/>
      <c r="R23" s="719"/>
      <c r="S23" s="705" t="s">
        <v>298</v>
      </c>
      <c r="T23" s="702">
        <f t="shared" si="4"/>
        <v>209487.59229759293</v>
      </c>
      <c r="U23" s="703">
        <f t="shared" si="5"/>
        <v>0.15899072245055715</v>
      </c>
      <c r="V23" s="702">
        <f t="shared" si="6"/>
        <v>158111.98048972859</v>
      </c>
      <c r="W23" s="704">
        <f t="shared" si="7"/>
        <v>0.15251738253965985</v>
      </c>
    </row>
    <row r="24" spans="3:24" ht="15" customHeight="1">
      <c r="C24" s="701" t="s">
        <v>751</v>
      </c>
      <c r="D24" s="702">
        <f>'3.Allocated_CO2-Sector'!$AX$148*1000</f>
        <v>49266.855777426448</v>
      </c>
      <c r="E24" s="703">
        <f>D24/D27</f>
        <v>3.7391107067539862E-2</v>
      </c>
      <c r="F24" s="702">
        <f>'3.Allocated_CO2-Sector'!$BG$148*1000</f>
        <v>40884.419613312501</v>
      </c>
      <c r="G24" s="704">
        <f>F24/F27</f>
        <v>3.9437774713603289E-2</v>
      </c>
      <c r="H24" s="361"/>
      <c r="R24" s="719"/>
      <c r="S24" s="705" t="s">
        <v>399</v>
      </c>
      <c r="T24" s="702">
        <f t="shared" si="4"/>
        <v>49266.855777426448</v>
      </c>
      <c r="U24" s="703">
        <f t="shared" si="5"/>
        <v>3.7391107067539862E-2</v>
      </c>
      <c r="V24" s="702">
        <f t="shared" si="6"/>
        <v>40884.419613312501</v>
      </c>
      <c r="W24" s="704">
        <f t="shared" si="7"/>
        <v>3.9437774713603289E-2</v>
      </c>
    </row>
    <row r="25" spans="3:24" ht="15" customHeight="1">
      <c r="C25" s="701" t="s">
        <v>61</v>
      </c>
      <c r="D25" s="702">
        <f>'3.Allocated_CO2-Sector'!$AX$149*1000</f>
        <v>29908.124203550564</v>
      </c>
      <c r="E25" s="703">
        <f>D25/D27</f>
        <v>2.2698787179283152E-2</v>
      </c>
      <c r="F25" s="702">
        <f>'3.Allocated_CO2-Sector'!$BG$149*1000</f>
        <v>29594.577210184441</v>
      </c>
      <c r="G25" s="704">
        <f>F25/F27</f>
        <v>2.8547409497273496E-2</v>
      </c>
      <c r="H25" s="361"/>
      <c r="R25" s="719"/>
      <c r="S25" s="705" t="s">
        <v>299</v>
      </c>
      <c r="T25" s="702">
        <f t="shared" si="4"/>
        <v>29908.124203550564</v>
      </c>
      <c r="U25" s="703">
        <f t="shared" si="5"/>
        <v>2.2698787179283152E-2</v>
      </c>
      <c r="V25" s="702">
        <f t="shared" si="6"/>
        <v>29594.577210184441</v>
      </c>
      <c r="W25" s="704">
        <f t="shared" si="7"/>
        <v>2.8547409497273496E-2</v>
      </c>
    </row>
    <row r="26" spans="3:24" ht="15" customHeight="1" thickBot="1">
      <c r="C26" s="706" t="s">
        <v>752</v>
      </c>
      <c r="D26" s="707">
        <f>'3.Allocated_CO2-Sector'!$AX$150*1000</f>
        <v>3061.0218118896819</v>
      </c>
      <c r="E26" s="708">
        <f>D26/D27</f>
        <v>2.3231641739330164E-3</v>
      </c>
      <c r="F26" s="707">
        <f>'3.Allocated_CO2-Sector'!$BG$150*1000</f>
        <v>2149.595283475363</v>
      </c>
      <c r="G26" s="709">
        <f>F26/F27</f>
        <v>2.073534498396588E-3</v>
      </c>
      <c r="H26" s="361"/>
      <c r="R26" s="719"/>
      <c r="S26" s="710" t="s">
        <v>797</v>
      </c>
      <c r="T26" s="707">
        <f t="shared" si="4"/>
        <v>3061.0218118896819</v>
      </c>
      <c r="U26" s="708">
        <f t="shared" si="5"/>
        <v>2.3231641739330164E-3</v>
      </c>
      <c r="V26" s="707">
        <f t="shared" si="6"/>
        <v>2149.595283475363</v>
      </c>
      <c r="W26" s="709">
        <f t="shared" si="7"/>
        <v>2.073534498396588E-3</v>
      </c>
    </row>
    <row r="27" spans="3:24" ht="15.75" customHeight="1" thickTop="1" thickBot="1">
      <c r="C27" s="711" t="s">
        <v>23</v>
      </c>
      <c r="D27" s="712">
        <f>'3.Allocated_CO2-Sector'!$AX$151*1000</f>
        <v>1317608.9086754057</v>
      </c>
      <c r="E27" s="713">
        <f>SUM(E19:E26)</f>
        <v>0.99999999999999989</v>
      </c>
      <c r="F27" s="712">
        <f>'3.Allocated_CO2-Sector'!$BG$151*1000</f>
        <v>1036681.7070743655</v>
      </c>
      <c r="G27" s="713">
        <f>SUM(G19:G26)</f>
        <v>1.0000000000000002</v>
      </c>
      <c r="H27" s="1490"/>
      <c r="R27" s="719"/>
      <c r="S27" s="714" t="s">
        <v>300</v>
      </c>
      <c r="T27" s="712">
        <f t="shared" si="4"/>
        <v>1317608.9086754057</v>
      </c>
      <c r="U27" s="713">
        <f t="shared" si="5"/>
        <v>0.99999999999999989</v>
      </c>
      <c r="V27" s="712">
        <f t="shared" si="6"/>
        <v>1036681.7070743655</v>
      </c>
      <c r="W27" s="713">
        <f t="shared" si="7"/>
        <v>1.0000000000000002</v>
      </c>
    </row>
    <row r="28" spans="3:24">
      <c r="C28" s="691" t="s">
        <v>305</v>
      </c>
      <c r="F28" s="692"/>
      <c r="R28" s="689"/>
      <c r="S28" s="691" t="s">
        <v>393</v>
      </c>
    </row>
    <row r="29" spans="3:24">
      <c r="R29" s="689"/>
    </row>
    <row r="30" spans="3:24">
      <c r="C30" s="720"/>
      <c r="D30" s="689"/>
      <c r="E30" s="689"/>
      <c r="F30" s="689"/>
      <c r="G30" s="689"/>
      <c r="H30" s="689"/>
      <c r="I30" s="689"/>
      <c r="R30" s="689"/>
    </row>
    <row r="31" spans="3:24" ht="26.4">
      <c r="C31" s="721"/>
      <c r="D31" s="722"/>
      <c r="E31" s="722"/>
      <c r="F31" s="722"/>
      <c r="G31" s="722"/>
      <c r="H31" s="722"/>
      <c r="I31" s="722"/>
      <c r="R31" s="689"/>
      <c r="S31" s="723" t="s">
        <v>303</v>
      </c>
    </row>
    <row r="32" spans="3:24">
      <c r="R32" s="689"/>
    </row>
    <row r="33" spans="15:18" s="691" customFormat="1">
      <c r="R33" s="689"/>
    </row>
    <row r="34" spans="15:18" s="691" customFormat="1" ht="15.6">
      <c r="O34" s="690"/>
      <c r="R34" s="689"/>
    </row>
    <row r="35" spans="15:18" s="691" customFormat="1">
      <c r="R35" s="689"/>
    </row>
    <row r="36" spans="15:18" s="691" customFormat="1">
      <c r="R36" s="689"/>
    </row>
    <row r="37" spans="15:18" s="691" customFormat="1">
      <c r="R37" s="689"/>
    </row>
    <row r="38" spans="15:18" s="691" customFormat="1">
      <c r="R38" s="689"/>
    </row>
    <row r="39" spans="15:18" s="691" customFormat="1">
      <c r="R39" s="689"/>
    </row>
    <row r="40" spans="15:18" s="691" customFormat="1">
      <c r="R40" s="689"/>
    </row>
    <row r="41" spans="15:18" s="691" customFormat="1">
      <c r="R41" s="689"/>
    </row>
    <row r="42" spans="15:18" s="691" customFormat="1">
      <c r="R42" s="689"/>
    </row>
    <row r="43" spans="15:18" s="691" customFormat="1">
      <c r="R43" s="689"/>
    </row>
    <row r="44" spans="15:18" s="691" customFormat="1">
      <c r="R44" s="689"/>
    </row>
    <row r="45" spans="15:18" s="691" customFormat="1">
      <c r="R45" s="689"/>
    </row>
    <row r="46" spans="15:18" s="691" customFormat="1">
      <c r="R46" s="689"/>
    </row>
    <row r="47" spans="15:18" s="691" customFormat="1">
      <c r="R47" s="689"/>
    </row>
    <row r="48" spans="15:18" s="691" customFormat="1">
      <c r="R48" s="689"/>
    </row>
    <row r="49" spans="18:18" s="691" customFormat="1">
      <c r="R49" s="689"/>
    </row>
  </sheetData>
  <mergeCells count="8">
    <mergeCell ref="V4:W4"/>
    <mergeCell ref="T17:U17"/>
    <mergeCell ref="V17:W17"/>
    <mergeCell ref="D4:E4"/>
    <mergeCell ref="F4:G4"/>
    <mergeCell ref="D17:E17"/>
    <mergeCell ref="F17:G17"/>
    <mergeCell ref="T4:U4"/>
  </mergeCells>
  <phoneticPr fontId="10"/>
  <pageMargins left="0.78740157480314965" right="0.78740157480314965" top="0.98425196850393704" bottom="0.98425196850393704" header="0.51181102362204722" footer="0.51181102362204722"/>
  <pageSetup paperSize="9" scale="36" orientation="landscape" verticalDpi="300" r:id="rId1"/>
  <headerFooter alignWithMargins="0"/>
  <ignoredErrors>
    <ignoredError sqref="D27 D14 F6:G17 F27 F19:G26 F1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I24"/>
  <sheetViews>
    <sheetView zoomScaleNormal="100" workbookViewId="0">
      <pane xSplit="23" topLeftCell="X1" activePane="topRight" state="frozen"/>
      <selection pane="topRight" activeCell="X1" sqref="X1"/>
    </sheetView>
  </sheetViews>
  <sheetFormatPr defaultColWidth="9" defaultRowHeight="13.8"/>
  <cols>
    <col min="1" max="1" width="1.6640625" style="28" customWidth="1"/>
    <col min="2" max="21" width="1.6640625" style="28" hidden="1" customWidth="1"/>
    <col min="22" max="22" width="1.6640625" style="28" customWidth="1"/>
    <col min="23" max="23" width="21.44140625" style="28" customWidth="1"/>
    <col min="24" max="24" width="1.6640625" style="28" customWidth="1"/>
    <col min="25" max="25" width="18.88671875" style="28" customWidth="1"/>
    <col min="26" max="26" width="9.33203125" style="28" hidden="1" customWidth="1"/>
    <col min="27" max="59" width="8.6640625" style="28" customWidth="1"/>
    <col min="60" max="61" width="20.109375" style="28" hidden="1" customWidth="1"/>
    <col min="62" max="16384" width="9" style="28"/>
  </cols>
  <sheetData>
    <row r="1" spans="23:61" ht="81" customHeight="1">
      <c r="W1" s="661" t="s">
        <v>740</v>
      </c>
      <c r="Y1" s="661" t="s">
        <v>741</v>
      </c>
    </row>
    <row r="2" spans="23:61">
      <c r="W2" s="36" t="str">
        <f>'0.Contents'!$C$2</f>
        <v>＜確報値＞</v>
      </c>
      <c r="Y2" s="36" t="str">
        <f>'0.Contents'!$E$2</f>
        <v>&lt;Final Figures&gt;</v>
      </c>
    </row>
    <row r="3" spans="23:61" ht="16.8" thickBot="1">
      <c r="W3" s="28" t="s">
        <v>742</v>
      </c>
      <c r="Y3" s="28" t="s">
        <v>743</v>
      </c>
    </row>
    <row r="4" spans="23:61" ht="14.4" thickBot="1">
      <c r="W4" s="1545"/>
      <c r="Y4" s="1545"/>
      <c r="Z4" s="1565"/>
      <c r="AA4" s="1566">
        <v>1990</v>
      </c>
      <c r="AB4" s="1566">
        <f t="shared" ref="AB4:BG4" si="0">AA4+1</f>
        <v>1991</v>
      </c>
      <c r="AC4" s="1566">
        <f t="shared" si="0"/>
        <v>1992</v>
      </c>
      <c r="AD4" s="1566">
        <f t="shared" si="0"/>
        <v>1993</v>
      </c>
      <c r="AE4" s="1566">
        <f t="shared" si="0"/>
        <v>1994</v>
      </c>
      <c r="AF4" s="1566">
        <f t="shared" si="0"/>
        <v>1995</v>
      </c>
      <c r="AG4" s="1566">
        <f t="shared" si="0"/>
        <v>1996</v>
      </c>
      <c r="AH4" s="1566">
        <f t="shared" si="0"/>
        <v>1997</v>
      </c>
      <c r="AI4" s="1566">
        <f t="shared" si="0"/>
        <v>1998</v>
      </c>
      <c r="AJ4" s="1566">
        <f t="shared" si="0"/>
        <v>1999</v>
      </c>
      <c r="AK4" s="1566">
        <f t="shared" si="0"/>
        <v>2000</v>
      </c>
      <c r="AL4" s="1566">
        <f t="shared" si="0"/>
        <v>2001</v>
      </c>
      <c r="AM4" s="1566">
        <f t="shared" si="0"/>
        <v>2002</v>
      </c>
      <c r="AN4" s="1566">
        <f t="shared" si="0"/>
        <v>2003</v>
      </c>
      <c r="AO4" s="1566">
        <f>AN4+1</f>
        <v>2004</v>
      </c>
      <c r="AP4" s="1566">
        <f t="shared" si="0"/>
        <v>2005</v>
      </c>
      <c r="AQ4" s="1566">
        <f t="shared" si="0"/>
        <v>2006</v>
      </c>
      <c r="AR4" s="1566">
        <f t="shared" si="0"/>
        <v>2007</v>
      </c>
      <c r="AS4" s="1566">
        <f t="shared" si="0"/>
        <v>2008</v>
      </c>
      <c r="AT4" s="1566">
        <f t="shared" si="0"/>
        <v>2009</v>
      </c>
      <c r="AU4" s="1566">
        <f t="shared" si="0"/>
        <v>2010</v>
      </c>
      <c r="AV4" s="1566">
        <f t="shared" si="0"/>
        <v>2011</v>
      </c>
      <c r="AW4" s="1566">
        <f t="shared" si="0"/>
        <v>2012</v>
      </c>
      <c r="AX4" s="1566">
        <f t="shared" si="0"/>
        <v>2013</v>
      </c>
      <c r="AY4" s="1566">
        <f t="shared" si="0"/>
        <v>2014</v>
      </c>
      <c r="AZ4" s="1566">
        <f t="shared" si="0"/>
        <v>2015</v>
      </c>
      <c r="BA4" s="1566">
        <f t="shared" si="0"/>
        <v>2016</v>
      </c>
      <c r="BB4" s="1566">
        <f t="shared" si="0"/>
        <v>2017</v>
      </c>
      <c r="BC4" s="1566">
        <f t="shared" si="0"/>
        <v>2018</v>
      </c>
      <c r="BD4" s="1566">
        <f t="shared" si="0"/>
        <v>2019</v>
      </c>
      <c r="BE4" s="1566">
        <f t="shared" si="0"/>
        <v>2020</v>
      </c>
      <c r="BF4" s="1566">
        <f t="shared" si="0"/>
        <v>2021</v>
      </c>
      <c r="BG4" s="1567">
        <f t="shared" si="0"/>
        <v>2022</v>
      </c>
      <c r="BH4" s="292" t="s">
        <v>18</v>
      </c>
      <c r="BI4" s="135" t="s">
        <v>2</v>
      </c>
    </row>
    <row r="5" spans="23:61" ht="18" customHeight="1">
      <c r="W5" s="1544" t="s">
        <v>62</v>
      </c>
      <c r="Y5" s="1561" t="s">
        <v>290</v>
      </c>
      <c r="Z5" s="1562"/>
      <c r="AA5" s="1563">
        <v>125224.35086769791</v>
      </c>
      <c r="AB5" s="1563">
        <v>133336.39740021425</v>
      </c>
      <c r="AC5" s="1563">
        <v>138568.56345044918</v>
      </c>
      <c r="AD5" s="1563">
        <v>145982.76681078706</v>
      </c>
      <c r="AE5" s="1563">
        <v>157869.33332369212</v>
      </c>
      <c r="AF5" s="1563">
        <v>169209.8815114501</v>
      </c>
      <c r="AG5" s="1563">
        <v>177381.5765400253</v>
      </c>
      <c r="AH5" s="1563">
        <v>185557.10455546761</v>
      </c>
      <c r="AI5" s="1563">
        <v>181894.64906777226</v>
      </c>
      <c r="AJ5" s="1563">
        <v>195065.42554864203</v>
      </c>
      <c r="AK5" s="1563">
        <v>213859.76225286312</v>
      </c>
      <c r="AL5" s="1563">
        <v>226048.86084113325</v>
      </c>
      <c r="AM5" s="1563">
        <v>239113.7559609267</v>
      </c>
      <c r="AN5" s="1563">
        <v>253666.91405112355</v>
      </c>
      <c r="AO5" s="1563">
        <v>262684.55128926213</v>
      </c>
      <c r="AP5" s="1563">
        <v>275421.20866641618</v>
      </c>
      <c r="AQ5" s="1563">
        <v>268515.1631746862</v>
      </c>
      <c r="AR5" s="1563">
        <v>282843.94460207172</v>
      </c>
      <c r="AS5" s="1563">
        <v>277790.57827816578</v>
      </c>
      <c r="AT5" s="1563">
        <v>269790.30068953754</v>
      </c>
      <c r="AU5" s="1563">
        <v>288068.7655805212</v>
      </c>
      <c r="AV5" s="1563">
        <v>284348.92793667829</v>
      </c>
      <c r="AW5" s="1563">
        <v>303239.93646302586</v>
      </c>
      <c r="AX5" s="1563">
        <v>330269.72842046648</v>
      </c>
      <c r="AY5" s="1563">
        <v>322041.63949128892</v>
      </c>
      <c r="AZ5" s="1563">
        <v>320603.57596816297</v>
      </c>
      <c r="BA5" s="1563">
        <v>314799.13998139405</v>
      </c>
      <c r="BB5" s="1563">
        <v>319508.47510924627</v>
      </c>
      <c r="BC5" s="1563">
        <v>304994.53379459225</v>
      </c>
      <c r="BD5" s="1563">
        <v>298555.44719958457</v>
      </c>
      <c r="BE5" s="1563">
        <v>285157.3351238998</v>
      </c>
      <c r="BF5" s="1563">
        <v>300975.40738364507</v>
      </c>
      <c r="BG5" s="1564">
        <v>294015.06385078654</v>
      </c>
      <c r="BH5" s="1546"/>
      <c r="BI5" s="666"/>
    </row>
    <row r="6" spans="23:61" ht="18" customHeight="1">
      <c r="W6" s="1541" t="s">
        <v>63</v>
      </c>
      <c r="Y6" s="1558" t="s">
        <v>291</v>
      </c>
      <c r="Z6" s="1555"/>
      <c r="AA6" s="669">
        <v>184257.75168656121</v>
      </c>
      <c r="AB6" s="669">
        <v>176142.58958791205</v>
      </c>
      <c r="AC6" s="669">
        <v>165616.05124304345</v>
      </c>
      <c r="AD6" s="669">
        <v>163896.45476555158</v>
      </c>
      <c r="AE6" s="669">
        <v>159636.14171615857</v>
      </c>
      <c r="AF6" s="669">
        <v>157991.28980973701</v>
      </c>
      <c r="AG6" s="669">
        <v>158603.01192761771</v>
      </c>
      <c r="AH6" s="669">
        <v>155984.02461480483</v>
      </c>
      <c r="AI6" s="669">
        <v>137746.51456082324</v>
      </c>
      <c r="AJ6" s="669">
        <v>142437.49569823116</v>
      </c>
      <c r="AK6" s="669">
        <v>150219.20500563527</v>
      </c>
      <c r="AL6" s="669">
        <v>147158.35456438598</v>
      </c>
      <c r="AM6" s="669">
        <v>151355.17634815795</v>
      </c>
      <c r="AN6" s="669">
        <v>150421.29892660386</v>
      </c>
      <c r="AO6" s="669">
        <v>149236.46992075775</v>
      </c>
      <c r="AP6" s="669">
        <v>147026.24751978318</v>
      </c>
      <c r="AQ6" s="669">
        <v>150954.30494326868</v>
      </c>
      <c r="AR6" s="669">
        <v>153970.02957959805</v>
      </c>
      <c r="AS6" s="669">
        <v>141005.80643713957</v>
      </c>
      <c r="AT6" s="669">
        <v>134800.9964939474</v>
      </c>
      <c r="AU6" s="669">
        <v>150443.76718806446</v>
      </c>
      <c r="AV6" s="669">
        <v>138896.50141388745</v>
      </c>
      <c r="AW6" s="669">
        <v>139537.80531880388</v>
      </c>
      <c r="AX6" s="669">
        <v>143547.21438315365</v>
      </c>
      <c r="AY6" s="669">
        <v>143101.61397443674</v>
      </c>
      <c r="AZ6" s="669">
        <v>138172.38277199006</v>
      </c>
      <c r="BA6" s="669">
        <v>135384.36937831371</v>
      </c>
      <c r="BB6" s="669">
        <v>132680.58623068113</v>
      </c>
      <c r="BC6" s="669">
        <v>130828.03261011653</v>
      </c>
      <c r="BD6" s="669">
        <v>127763.2442314802</v>
      </c>
      <c r="BE6" s="669">
        <v>108655.35290731952</v>
      </c>
      <c r="BF6" s="669">
        <v>119206.71141252111</v>
      </c>
      <c r="BG6" s="1551">
        <v>109879.7038996051</v>
      </c>
      <c r="BH6" s="1547"/>
      <c r="BI6" s="670"/>
    </row>
    <row r="7" spans="23:61" ht="18" customHeight="1">
      <c r="W7" s="1541" t="s">
        <v>64</v>
      </c>
      <c r="Y7" s="1558" t="s">
        <v>411</v>
      </c>
      <c r="Z7" s="1555"/>
      <c r="AA7" s="669">
        <v>61080.855164067922</v>
      </c>
      <c r="AB7" s="669">
        <v>56393.287077834742</v>
      </c>
      <c r="AC7" s="669">
        <v>56878.969434301049</v>
      </c>
      <c r="AD7" s="669">
        <v>44074.703304420822</v>
      </c>
      <c r="AE7" s="669">
        <v>58748.347764844046</v>
      </c>
      <c r="AF7" s="669">
        <v>46957.254268162054</v>
      </c>
      <c r="AG7" s="669">
        <v>46428.835069869514</v>
      </c>
      <c r="AH7" s="669">
        <v>33910.996759942376</v>
      </c>
      <c r="AI7" s="669">
        <v>26938.027641532688</v>
      </c>
      <c r="AJ7" s="669">
        <v>26218.519338170136</v>
      </c>
      <c r="AK7" s="669">
        <v>21291.523854675754</v>
      </c>
      <c r="AL7" s="669">
        <v>13178.34447490083</v>
      </c>
      <c r="AM7" s="669">
        <v>18670.745517089606</v>
      </c>
      <c r="AN7" s="669">
        <v>16526.901453836956</v>
      </c>
      <c r="AO7" s="669">
        <v>17020.86200830101</v>
      </c>
      <c r="AP7" s="669">
        <v>21648.386206714258</v>
      </c>
      <c r="AQ7" s="669">
        <v>17063.564357533756</v>
      </c>
      <c r="AR7" s="669">
        <v>31441.496796094834</v>
      </c>
      <c r="AS7" s="669">
        <v>22211.404840475599</v>
      </c>
      <c r="AT7" s="669">
        <v>10307.191400559523</v>
      </c>
      <c r="AU7" s="669">
        <v>13347.783765216675</v>
      </c>
      <c r="AV7" s="669">
        <v>32012.100521749817</v>
      </c>
      <c r="AW7" s="669">
        <v>37162.556843288083</v>
      </c>
      <c r="AX7" s="669">
        <v>32087.92964262719</v>
      </c>
      <c r="AY7" s="669">
        <v>18820.488484550813</v>
      </c>
      <c r="AZ7" s="669">
        <v>16046.312694324073</v>
      </c>
      <c r="BA7" s="669">
        <v>8118.6804571345365</v>
      </c>
      <c r="BB7" s="669">
        <v>4675.8746679071319</v>
      </c>
      <c r="BC7" s="669">
        <v>1667.9316415857943</v>
      </c>
      <c r="BD7" s="669">
        <v>723.1939306646442</v>
      </c>
      <c r="BE7" s="669">
        <v>890.63115526224556</v>
      </c>
      <c r="BF7" s="669">
        <v>654.5088363398404</v>
      </c>
      <c r="BG7" s="1551">
        <v>508.5099243764115</v>
      </c>
      <c r="BH7" s="1548"/>
      <c r="BI7" s="671"/>
    </row>
    <row r="8" spans="23:61" ht="18" customHeight="1">
      <c r="W8" s="1541" t="s">
        <v>65</v>
      </c>
      <c r="Y8" s="1558" t="s">
        <v>292</v>
      </c>
      <c r="Z8" s="1555"/>
      <c r="AA8" s="669">
        <v>582832.26167095767</v>
      </c>
      <c r="AB8" s="669">
        <v>589566.81251702376</v>
      </c>
      <c r="AC8" s="669">
        <v>600897.94129208243</v>
      </c>
      <c r="AD8" s="669">
        <v>600166.64256297587</v>
      </c>
      <c r="AE8" s="669">
        <v>621605.2106955715</v>
      </c>
      <c r="AF8" s="669">
        <v>630055.80352266191</v>
      </c>
      <c r="AG8" s="669">
        <v>627449.06745047169</v>
      </c>
      <c r="AH8" s="669">
        <v>623322.70286138775</v>
      </c>
      <c r="AI8" s="669">
        <v>614499.2160533485</v>
      </c>
      <c r="AJ8" s="669">
        <v>624575.77488296607</v>
      </c>
      <c r="AK8" s="669">
        <v>618857.19121063675</v>
      </c>
      <c r="AL8" s="669">
        <v>605592.44183353044</v>
      </c>
      <c r="AM8" s="669">
        <v>610506.17325172981</v>
      </c>
      <c r="AN8" s="669">
        <v>601901.27532523102</v>
      </c>
      <c r="AO8" s="669">
        <v>590822.56201821624</v>
      </c>
      <c r="AP8" s="669">
        <v>584010.10391346039</v>
      </c>
      <c r="AQ8" s="669">
        <v>553095.77510422876</v>
      </c>
      <c r="AR8" s="669">
        <v>540787.5046125435</v>
      </c>
      <c r="AS8" s="669">
        <v>504624.7624577519</v>
      </c>
      <c r="AT8" s="669">
        <v>473246.92835931724</v>
      </c>
      <c r="AU8" s="669">
        <v>475152.45035308832</v>
      </c>
      <c r="AV8" s="669">
        <v>488061.51993276528</v>
      </c>
      <c r="AW8" s="669">
        <v>493271.05600642029</v>
      </c>
      <c r="AX8" s="669">
        <v>476090.42648243724</v>
      </c>
      <c r="AY8" s="669">
        <v>445708.56636541261</v>
      </c>
      <c r="AZ8" s="669">
        <v>427614.70779533137</v>
      </c>
      <c r="BA8" s="669">
        <v>418926.50083220075</v>
      </c>
      <c r="BB8" s="669">
        <v>409738.16251531086</v>
      </c>
      <c r="BC8" s="669">
        <v>395568.34463483881</v>
      </c>
      <c r="BD8" s="669">
        <v>380058.42393284745</v>
      </c>
      <c r="BE8" s="669">
        <v>352908.67493528058</v>
      </c>
      <c r="BF8" s="669">
        <v>356960.31955175061</v>
      </c>
      <c r="BG8" s="1551">
        <v>358405.92394724546</v>
      </c>
      <c r="BH8" s="1548"/>
      <c r="BI8" s="671"/>
    </row>
    <row r="9" spans="23:61" ht="18" customHeight="1">
      <c r="W9" s="1541" t="s">
        <v>66</v>
      </c>
      <c r="Y9" s="1558" t="s">
        <v>293</v>
      </c>
      <c r="Z9" s="1555"/>
      <c r="AA9" s="669">
        <v>80889.761780647154</v>
      </c>
      <c r="AB9" s="669">
        <v>85992.458220133209</v>
      </c>
      <c r="AC9" s="669">
        <v>85243.205428816451</v>
      </c>
      <c r="AD9" s="669">
        <v>85290.376389400757</v>
      </c>
      <c r="AE9" s="669">
        <v>90867.935717931192</v>
      </c>
      <c r="AF9" s="669">
        <v>92389.203951710399</v>
      </c>
      <c r="AG9" s="669">
        <v>96952.839646211651</v>
      </c>
      <c r="AH9" s="669">
        <v>100469.31409845706</v>
      </c>
      <c r="AI9" s="669">
        <v>102649.9148205604</v>
      </c>
      <c r="AJ9" s="669">
        <v>108761.66192064084</v>
      </c>
      <c r="AK9" s="669">
        <v>111946.13369347723</v>
      </c>
      <c r="AL9" s="669">
        <v>110342.91416644132</v>
      </c>
      <c r="AM9" s="669">
        <v>109732.07170577317</v>
      </c>
      <c r="AN9" s="669">
        <v>113239.09505825292</v>
      </c>
      <c r="AO9" s="669">
        <v>108796.75442601541</v>
      </c>
      <c r="AP9" s="669">
        <v>102447.69137999351</v>
      </c>
      <c r="AQ9" s="669">
        <v>111859.25613923463</v>
      </c>
      <c r="AR9" s="669">
        <v>122920.68807540464</v>
      </c>
      <c r="AS9" s="669">
        <v>121613.04261156407</v>
      </c>
      <c r="AT9" s="669">
        <v>122721.64919727498</v>
      </c>
      <c r="AU9" s="669">
        <v>131714.25193935941</v>
      </c>
      <c r="AV9" s="669">
        <v>163925.67869025539</v>
      </c>
      <c r="AW9" s="669">
        <v>173176.59959258584</v>
      </c>
      <c r="AX9" s="669">
        <v>174337.90057961064</v>
      </c>
      <c r="AY9" s="669">
        <v>175139.57433615159</v>
      </c>
      <c r="AZ9" s="669">
        <v>162382.81581893191</v>
      </c>
      <c r="BA9" s="669">
        <v>166765.97278550832</v>
      </c>
      <c r="BB9" s="669">
        <v>159469.90482416854</v>
      </c>
      <c r="BC9" s="669">
        <v>149644.04166311928</v>
      </c>
      <c r="BD9" s="669">
        <v>140866.82332001027</v>
      </c>
      <c r="BE9" s="669">
        <v>142099.64341520151</v>
      </c>
      <c r="BF9" s="669">
        <v>127897.19124747784</v>
      </c>
      <c r="BG9" s="1551">
        <v>121246.39738944615</v>
      </c>
      <c r="BH9" s="1548"/>
      <c r="BI9" s="671"/>
    </row>
    <row r="10" spans="23:61" ht="18" customHeight="1" thickBot="1">
      <c r="W10" s="1542" t="s">
        <v>67</v>
      </c>
      <c r="Y10" s="1559" t="s">
        <v>408</v>
      </c>
      <c r="Z10" s="1556"/>
      <c r="AA10" s="674">
        <v>33276.973267912115</v>
      </c>
      <c r="AB10" s="674">
        <v>36379.76869203055</v>
      </c>
      <c r="AC10" s="674">
        <v>38617.432539531241</v>
      </c>
      <c r="AD10" s="674">
        <v>41590.743564937788</v>
      </c>
      <c r="AE10" s="674">
        <v>42177.002160085751</v>
      </c>
      <c r="AF10" s="674">
        <v>45537.795569917711</v>
      </c>
      <c r="AG10" s="674">
        <v>46734.348736427084</v>
      </c>
      <c r="AH10" s="674">
        <v>47852.653736804823</v>
      </c>
      <c r="AI10" s="674">
        <v>49429.487039271087</v>
      </c>
      <c r="AJ10" s="674">
        <v>52419.855541414014</v>
      </c>
      <c r="AK10" s="674">
        <v>54126.426817229898</v>
      </c>
      <c r="AL10" s="674">
        <v>55039.266399344429</v>
      </c>
      <c r="AM10" s="674">
        <v>59612.916655723726</v>
      </c>
      <c r="AN10" s="674">
        <v>61542.765052368813</v>
      </c>
      <c r="AO10" s="674">
        <v>64881.248053028634</v>
      </c>
      <c r="AP10" s="674">
        <v>69967.507448290897</v>
      </c>
      <c r="AQ10" s="674">
        <v>77187.555589610711</v>
      </c>
      <c r="AR10" s="674">
        <v>82502.180600538006</v>
      </c>
      <c r="AS10" s="674">
        <v>79672.667037772873</v>
      </c>
      <c r="AT10" s="674">
        <v>76405.003061459312</v>
      </c>
      <c r="AU10" s="674">
        <v>78217.393179302933</v>
      </c>
      <c r="AV10" s="674">
        <v>80759.958193719169</v>
      </c>
      <c r="AW10" s="674">
        <v>80874.645390724676</v>
      </c>
      <c r="AX10" s="674">
        <v>79039.707374243575</v>
      </c>
      <c r="AY10" s="674">
        <v>80368.575320073622</v>
      </c>
      <c r="AZ10" s="674">
        <v>80984.708542167733</v>
      </c>
      <c r="BA10" s="674">
        <v>82062.724639050299</v>
      </c>
      <c r="BB10" s="674">
        <v>83347.533759915532</v>
      </c>
      <c r="BC10" s="674">
        <v>81702.62529100776</v>
      </c>
      <c r="BD10" s="674">
        <v>80551.678738837596</v>
      </c>
      <c r="BE10" s="674">
        <v>78174.788054251345</v>
      </c>
      <c r="BF10" s="674">
        <v>81405.185795391415</v>
      </c>
      <c r="BG10" s="1552">
        <v>79997.515955933544</v>
      </c>
      <c r="BH10" s="1549"/>
      <c r="BI10" s="675"/>
    </row>
    <row r="11" spans="23:61" ht="18" customHeight="1" thickTop="1" thickBot="1">
      <c r="W11" s="1543" t="s">
        <v>23</v>
      </c>
      <c r="Y11" s="1560" t="s">
        <v>4</v>
      </c>
      <c r="Z11" s="1557"/>
      <c r="AA11" s="1553">
        <f>SUM(AA5:AA10)</f>
        <v>1067561.954437844</v>
      </c>
      <c r="AB11" s="1553">
        <f t="shared" ref="AB11:AX11" si="1">SUM(AB5:AB10)</f>
        <v>1077811.3134951484</v>
      </c>
      <c r="AC11" s="1553">
        <f t="shared" si="1"/>
        <v>1085822.1633882239</v>
      </c>
      <c r="AD11" s="1553">
        <f t="shared" si="1"/>
        <v>1081001.687398074</v>
      </c>
      <c r="AE11" s="1553">
        <f t="shared" si="1"/>
        <v>1130903.9713782833</v>
      </c>
      <c r="AF11" s="1553">
        <f t="shared" si="1"/>
        <v>1142141.2286336392</v>
      </c>
      <c r="AG11" s="1553">
        <f t="shared" si="1"/>
        <v>1153549.6793706228</v>
      </c>
      <c r="AH11" s="1553">
        <f t="shared" si="1"/>
        <v>1147096.7966268645</v>
      </c>
      <c r="AI11" s="1553">
        <f t="shared" si="1"/>
        <v>1113157.8091833082</v>
      </c>
      <c r="AJ11" s="1553">
        <f t="shared" si="1"/>
        <v>1149478.7329300644</v>
      </c>
      <c r="AK11" s="1553">
        <f t="shared" si="1"/>
        <v>1170300.242834518</v>
      </c>
      <c r="AL11" s="1553">
        <f t="shared" si="1"/>
        <v>1157360.1822797363</v>
      </c>
      <c r="AM11" s="1553">
        <f t="shared" si="1"/>
        <v>1188990.8394394009</v>
      </c>
      <c r="AN11" s="1553">
        <f t="shared" si="1"/>
        <v>1197298.2498674172</v>
      </c>
      <c r="AO11" s="1553">
        <f t="shared" si="1"/>
        <v>1193442.4477155812</v>
      </c>
      <c r="AP11" s="1553">
        <f t="shared" si="1"/>
        <v>1200521.1451346583</v>
      </c>
      <c r="AQ11" s="1553">
        <f t="shared" si="1"/>
        <v>1178675.6193085627</v>
      </c>
      <c r="AR11" s="1553">
        <f t="shared" si="1"/>
        <v>1214465.8442662507</v>
      </c>
      <c r="AS11" s="1553">
        <f t="shared" si="1"/>
        <v>1146918.2616628699</v>
      </c>
      <c r="AT11" s="1553">
        <f t="shared" si="1"/>
        <v>1087272.069202096</v>
      </c>
      <c r="AU11" s="1553">
        <f t="shared" si="1"/>
        <v>1136944.412005553</v>
      </c>
      <c r="AV11" s="1553">
        <f t="shared" si="1"/>
        <v>1188004.6866890553</v>
      </c>
      <c r="AW11" s="1553">
        <f t="shared" si="1"/>
        <v>1227262.5996148486</v>
      </c>
      <c r="AX11" s="1553">
        <f t="shared" si="1"/>
        <v>1235372.9068825387</v>
      </c>
      <c r="AY11" s="1553">
        <f t="shared" ref="AY11:BE11" si="2">SUM(AY5:AY10)</f>
        <v>1185180.4579719144</v>
      </c>
      <c r="AZ11" s="1553">
        <f t="shared" si="2"/>
        <v>1145804.5035909079</v>
      </c>
      <c r="BA11" s="1553">
        <f t="shared" si="2"/>
        <v>1126057.3880736015</v>
      </c>
      <c r="BB11" s="1553">
        <f t="shared" si="2"/>
        <v>1109420.5371072295</v>
      </c>
      <c r="BC11" s="1553">
        <f t="shared" si="2"/>
        <v>1064405.5096352606</v>
      </c>
      <c r="BD11" s="1553">
        <f t="shared" si="2"/>
        <v>1028518.8113534246</v>
      </c>
      <c r="BE11" s="1553">
        <f t="shared" si="2"/>
        <v>967886.42559121503</v>
      </c>
      <c r="BF11" s="1553">
        <f t="shared" ref="BF11:BG11" si="3">SUM(BF5:BF10)</f>
        <v>987099.32422712585</v>
      </c>
      <c r="BG11" s="1554">
        <f t="shared" si="3"/>
        <v>964053.11496739322</v>
      </c>
      <c r="BH11" s="1550"/>
      <c r="BI11" s="679"/>
    </row>
    <row r="12" spans="23:61">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row>
    <row r="13" spans="23:61">
      <c r="W13" s="28" t="s">
        <v>68</v>
      </c>
      <c r="Y13" s="28" t="s">
        <v>711</v>
      </c>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row>
    <row r="14" spans="23:61">
      <c r="W14" s="134"/>
      <c r="Y14" s="662"/>
      <c r="Z14" s="294"/>
      <c r="AA14" s="135">
        <v>1990</v>
      </c>
      <c r="AB14" s="135">
        <f t="shared" ref="AB14:AX14" si="4">AA14+1</f>
        <v>1991</v>
      </c>
      <c r="AC14" s="135">
        <f t="shared" si="4"/>
        <v>1992</v>
      </c>
      <c r="AD14" s="135">
        <f t="shared" si="4"/>
        <v>1993</v>
      </c>
      <c r="AE14" s="135">
        <f t="shared" si="4"/>
        <v>1994</v>
      </c>
      <c r="AF14" s="135">
        <f t="shared" si="4"/>
        <v>1995</v>
      </c>
      <c r="AG14" s="135">
        <f t="shared" si="4"/>
        <v>1996</v>
      </c>
      <c r="AH14" s="135">
        <f t="shared" si="4"/>
        <v>1997</v>
      </c>
      <c r="AI14" s="135">
        <f t="shared" si="4"/>
        <v>1998</v>
      </c>
      <c r="AJ14" s="135">
        <f t="shared" si="4"/>
        <v>1999</v>
      </c>
      <c r="AK14" s="135">
        <f t="shared" si="4"/>
        <v>2000</v>
      </c>
      <c r="AL14" s="135">
        <f t="shared" si="4"/>
        <v>2001</v>
      </c>
      <c r="AM14" s="135">
        <f t="shared" si="4"/>
        <v>2002</v>
      </c>
      <c r="AN14" s="135">
        <f t="shared" si="4"/>
        <v>2003</v>
      </c>
      <c r="AO14" s="135">
        <f t="shared" si="4"/>
        <v>2004</v>
      </c>
      <c r="AP14" s="135">
        <f t="shared" si="4"/>
        <v>2005</v>
      </c>
      <c r="AQ14" s="135">
        <f t="shared" si="4"/>
        <v>2006</v>
      </c>
      <c r="AR14" s="135">
        <f t="shared" si="4"/>
        <v>2007</v>
      </c>
      <c r="AS14" s="135">
        <f t="shared" si="4"/>
        <v>2008</v>
      </c>
      <c r="AT14" s="135">
        <f t="shared" si="4"/>
        <v>2009</v>
      </c>
      <c r="AU14" s="135">
        <f t="shared" si="4"/>
        <v>2010</v>
      </c>
      <c r="AV14" s="135">
        <f t="shared" si="4"/>
        <v>2011</v>
      </c>
      <c r="AW14" s="135">
        <f t="shared" si="4"/>
        <v>2012</v>
      </c>
      <c r="AX14" s="135">
        <f t="shared" si="4"/>
        <v>2013</v>
      </c>
      <c r="AY14" s="135">
        <f t="shared" ref="AY14:BG14" si="5">AX14+1</f>
        <v>2014</v>
      </c>
      <c r="AZ14" s="135">
        <f t="shared" si="5"/>
        <v>2015</v>
      </c>
      <c r="BA14" s="135">
        <f t="shared" si="5"/>
        <v>2016</v>
      </c>
      <c r="BB14" s="135">
        <f t="shared" si="5"/>
        <v>2017</v>
      </c>
      <c r="BC14" s="135">
        <f t="shared" si="5"/>
        <v>2018</v>
      </c>
      <c r="BD14" s="135">
        <f t="shared" si="5"/>
        <v>2019</v>
      </c>
      <c r="BE14" s="135">
        <f t="shared" si="5"/>
        <v>2020</v>
      </c>
      <c r="BF14" s="135">
        <f t="shared" si="5"/>
        <v>2021</v>
      </c>
      <c r="BG14" s="135">
        <f t="shared" si="5"/>
        <v>2022</v>
      </c>
      <c r="BH14" s="135" t="s">
        <v>18</v>
      </c>
      <c r="BI14" s="135" t="s">
        <v>2</v>
      </c>
    </row>
    <row r="15" spans="23:61" ht="18" customHeight="1">
      <c r="W15" s="663" t="s">
        <v>62</v>
      </c>
      <c r="Y15" s="664" t="s">
        <v>290</v>
      </c>
      <c r="Z15" s="665"/>
      <c r="AA15" s="680">
        <f>AA5/AA$11</f>
        <v>0.11729937578530368</v>
      </c>
      <c r="AB15" s="680">
        <f t="shared" ref="AB15:AX20" si="6">AB5/AB$11</f>
        <v>0.1237103338318358</v>
      </c>
      <c r="AC15" s="680">
        <f t="shared" si="6"/>
        <v>0.12761625993897263</v>
      </c>
      <c r="AD15" s="680">
        <f t="shared" si="6"/>
        <v>0.1350439768157638</v>
      </c>
      <c r="AE15" s="680">
        <f t="shared" si="6"/>
        <v>0.1395957015972715</v>
      </c>
      <c r="AF15" s="680">
        <f t="shared" si="6"/>
        <v>0.14815145208782846</v>
      </c>
      <c r="AG15" s="680">
        <f t="shared" si="6"/>
        <v>0.15377021008475747</v>
      </c>
      <c r="AH15" s="680">
        <f t="shared" si="6"/>
        <v>0.16176237707324614</v>
      </c>
      <c r="AI15" s="680">
        <f t="shared" si="6"/>
        <v>0.16340418902619308</v>
      </c>
      <c r="AJ15" s="680">
        <f t="shared" si="6"/>
        <v>0.16969902962137712</v>
      </c>
      <c r="AK15" s="680">
        <f t="shared" si="6"/>
        <v>0.18273922744379298</v>
      </c>
      <c r="AL15" s="680">
        <f t="shared" si="6"/>
        <v>0.19531418507578896</v>
      </c>
      <c r="AM15" s="680">
        <f t="shared" si="6"/>
        <v>0.20110647452394739</v>
      </c>
      <c r="AN15" s="680">
        <f t="shared" si="6"/>
        <v>0.21186610276864043</v>
      </c>
      <c r="AO15" s="680">
        <f t="shared" si="6"/>
        <v>0.22010659315166625</v>
      </c>
      <c r="AP15" s="680">
        <f t="shared" si="6"/>
        <v>0.22941804047568284</v>
      </c>
      <c r="AQ15" s="680">
        <f t="shared" si="6"/>
        <v>0.22781090808699611</v>
      </c>
      <c r="AR15" s="680">
        <f t="shared" si="6"/>
        <v>0.23289575901820345</v>
      </c>
      <c r="AS15" s="680">
        <f t="shared" si="6"/>
        <v>0.24220608177901759</v>
      </c>
      <c r="AT15" s="680">
        <f t="shared" si="6"/>
        <v>0.24813504212200124</v>
      </c>
      <c r="AU15" s="680">
        <f t="shared" si="6"/>
        <v>0.25337102019998692</v>
      </c>
      <c r="AV15" s="680">
        <f t="shared" si="6"/>
        <v>0.23935000520002403</v>
      </c>
      <c r="AW15" s="680">
        <f t="shared" si="6"/>
        <v>0.24708643167174779</v>
      </c>
      <c r="AX15" s="680">
        <f t="shared" si="6"/>
        <v>0.26734415703991887</v>
      </c>
      <c r="AY15" s="680">
        <f t="shared" ref="AY15:AY20" si="7">AY5/AY$11</f>
        <v>0.27172371711424254</v>
      </c>
      <c r="AZ15" s="680">
        <f t="shared" ref="AZ15:BB20" si="8">AZ5/AZ$11</f>
        <v>0.27980652455406091</v>
      </c>
      <c r="BA15" s="680">
        <f>BA5/BA$11</f>
        <v>0.27955870039619873</v>
      </c>
      <c r="BB15" s="680">
        <f t="shared" ref="BB15:BC20" si="9">BB5/BB$11</f>
        <v>0.28799581801717145</v>
      </c>
      <c r="BC15" s="680">
        <f t="shared" si="9"/>
        <v>0.28653979243221372</v>
      </c>
      <c r="BD15" s="680">
        <f t="shared" ref="BD15:BE20" si="10">BD5/BD$11</f>
        <v>0.29027708963992249</v>
      </c>
      <c r="BE15" s="680">
        <f t="shared" si="10"/>
        <v>0.29461859117377004</v>
      </c>
      <c r="BF15" s="680">
        <f>BF5/BF$11</f>
        <v>0.30490893874261471</v>
      </c>
      <c r="BG15" s="680">
        <f>BG5/BG$11</f>
        <v>0.30497807567452428</v>
      </c>
      <c r="BH15" s="681"/>
      <c r="BI15" s="682"/>
    </row>
    <row r="16" spans="23:61" ht="18" customHeight="1">
      <c r="W16" s="667" t="s">
        <v>63</v>
      </c>
      <c r="Y16" s="668" t="s">
        <v>291</v>
      </c>
      <c r="Z16" s="669"/>
      <c r="AA16" s="683">
        <f t="shared" ref="AA16:AA20" si="11">AA6/AA$11</f>
        <v>0.17259677615955088</v>
      </c>
      <c r="AB16" s="683">
        <f t="shared" ref="AB16:AP16" si="12">AB6/AB$11</f>
        <v>0.16342618358376038</v>
      </c>
      <c r="AC16" s="683">
        <f t="shared" si="12"/>
        <v>0.15252594469636852</v>
      </c>
      <c r="AD16" s="683">
        <f t="shared" si="12"/>
        <v>0.15161535516197344</v>
      </c>
      <c r="AE16" s="683">
        <f t="shared" si="12"/>
        <v>0.1411579990488519</v>
      </c>
      <c r="AF16" s="683">
        <f t="shared" si="12"/>
        <v>0.13832903133944685</v>
      </c>
      <c r="AG16" s="683">
        <f t="shared" si="12"/>
        <v>0.13749127130281166</v>
      </c>
      <c r="AH16" s="683">
        <f t="shared" si="12"/>
        <v>0.13598157110497483</v>
      </c>
      <c r="AI16" s="683">
        <f t="shared" si="12"/>
        <v>0.12374392330040239</v>
      </c>
      <c r="AJ16" s="683">
        <f t="shared" si="12"/>
        <v>0.12391485950779849</v>
      </c>
      <c r="AK16" s="683">
        <f t="shared" si="12"/>
        <v>0.12835954356618592</v>
      </c>
      <c r="AL16" s="683">
        <f t="shared" si="12"/>
        <v>0.12715000638307558</v>
      </c>
      <c r="AM16" s="683">
        <f t="shared" si="12"/>
        <v>0.12729717616623576</v>
      </c>
      <c r="AN16" s="683">
        <f t="shared" si="12"/>
        <v>0.12563394203846934</v>
      </c>
      <c r="AO16" s="683">
        <f t="shared" si="12"/>
        <v>0.12504706046480718</v>
      </c>
      <c r="AP16" s="683">
        <f t="shared" si="12"/>
        <v>0.12246868629980837</v>
      </c>
      <c r="AQ16" s="683">
        <f t="shared" si="6"/>
        <v>0.12807111852523242</v>
      </c>
      <c r="AR16" s="683">
        <f t="shared" si="6"/>
        <v>0.1267800410415188</v>
      </c>
      <c r="AS16" s="683">
        <f t="shared" si="6"/>
        <v>0.12294320454249374</v>
      </c>
      <c r="AT16" s="683">
        <f t="shared" si="6"/>
        <v>0.12398092465749835</v>
      </c>
      <c r="AU16" s="683">
        <f t="shared" si="6"/>
        <v>0.13232288720491084</v>
      </c>
      <c r="AV16" s="683">
        <f t="shared" si="6"/>
        <v>0.11691578574575254</v>
      </c>
      <c r="AW16" s="683">
        <f t="shared" si="6"/>
        <v>0.11369840925861749</v>
      </c>
      <c r="AX16" s="683">
        <f t="shared" si="6"/>
        <v>0.11619747655418054</v>
      </c>
      <c r="AY16" s="683">
        <f t="shared" si="7"/>
        <v>0.1207424683826738</v>
      </c>
      <c r="AZ16" s="683">
        <f t="shared" si="8"/>
        <v>0.12058984088381836</v>
      </c>
      <c r="BA16" s="683">
        <f t="shared" si="8"/>
        <v>0.12022865869200683</v>
      </c>
      <c r="BB16" s="683">
        <f t="shared" si="8"/>
        <v>0.11959449261381132</v>
      </c>
      <c r="BC16" s="683">
        <f t="shared" si="9"/>
        <v>0.12291183334342878</v>
      </c>
      <c r="BD16" s="683">
        <f t="shared" si="10"/>
        <v>0.12422061980894347</v>
      </c>
      <c r="BE16" s="683">
        <f t="shared" si="10"/>
        <v>0.11226043679758135</v>
      </c>
      <c r="BF16" s="683">
        <f t="shared" ref="BF16:BG16" si="13">BF6/BF$11</f>
        <v>0.12076465709857211</v>
      </c>
      <c r="BG16" s="683">
        <f t="shared" si="13"/>
        <v>0.11397681537839491</v>
      </c>
      <c r="BH16" s="671"/>
      <c r="BI16" s="671"/>
    </row>
    <row r="17" spans="23:61" ht="18" customHeight="1">
      <c r="W17" s="667" t="s">
        <v>64</v>
      </c>
      <c r="Y17" s="668" t="s">
        <v>411</v>
      </c>
      <c r="Z17" s="669"/>
      <c r="AA17" s="683">
        <f t="shared" si="11"/>
        <v>5.7215279085354662E-2</v>
      </c>
      <c r="AB17" s="683">
        <f t="shared" si="6"/>
        <v>5.2322040390317896E-2</v>
      </c>
      <c r="AC17" s="683">
        <f t="shared" si="6"/>
        <v>5.2383319619130481E-2</v>
      </c>
      <c r="AD17" s="683">
        <f t="shared" si="6"/>
        <v>4.0772094824853417E-2</v>
      </c>
      <c r="AE17" s="683">
        <f t="shared" si="6"/>
        <v>5.1948131098385655E-2</v>
      </c>
      <c r="AF17" s="683">
        <f t="shared" si="6"/>
        <v>4.1113351913876474E-2</v>
      </c>
      <c r="AG17" s="683">
        <f t="shared" si="6"/>
        <v>4.0248665402257411E-2</v>
      </c>
      <c r="AH17" s="683">
        <f t="shared" si="6"/>
        <v>2.956245441505943E-2</v>
      </c>
      <c r="AI17" s="683">
        <f t="shared" si="6"/>
        <v>2.4199648440948678E-2</v>
      </c>
      <c r="AJ17" s="683">
        <f t="shared" si="6"/>
        <v>2.2809051256945091E-2</v>
      </c>
      <c r="AK17" s="683">
        <f t="shared" si="6"/>
        <v>1.8193214933551374E-2</v>
      </c>
      <c r="AL17" s="683">
        <f t="shared" si="6"/>
        <v>1.1386554226310507E-2</v>
      </c>
      <c r="AM17" s="683">
        <f t="shared" si="6"/>
        <v>1.570301881038268E-2</v>
      </c>
      <c r="AN17" s="683">
        <f t="shared" si="6"/>
        <v>1.380349587554067E-2</v>
      </c>
      <c r="AO17" s="683">
        <f t="shared" si="6"/>
        <v>1.4261988117551345E-2</v>
      </c>
      <c r="AP17" s="683">
        <f t="shared" si="6"/>
        <v>1.8032490551664573E-2</v>
      </c>
      <c r="AQ17" s="683">
        <f t="shared" si="6"/>
        <v>1.4476895999209368E-2</v>
      </c>
      <c r="AR17" s="683">
        <f t="shared" si="6"/>
        <v>2.5889156903454114E-2</v>
      </c>
      <c r="AS17" s="683">
        <f t="shared" si="6"/>
        <v>1.9366161986358287E-2</v>
      </c>
      <c r="AT17" s="684">
        <f t="shared" si="6"/>
        <v>9.4798640492287679E-3</v>
      </c>
      <c r="AU17" s="683">
        <f t="shared" si="6"/>
        <v>1.1740049578740074E-2</v>
      </c>
      <c r="AV17" s="683">
        <f t="shared" si="6"/>
        <v>2.6946106257347256E-2</v>
      </c>
      <c r="AW17" s="683">
        <f t="shared" si="6"/>
        <v>3.0280851754914389E-2</v>
      </c>
      <c r="AX17" s="683">
        <f t="shared" si="6"/>
        <v>2.5974286358279478E-2</v>
      </c>
      <c r="AY17" s="683">
        <f t="shared" si="7"/>
        <v>1.5879850496992254E-2</v>
      </c>
      <c r="AZ17" s="683">
        <f t="shared" si="8"/>
        <v>1.4004407072965359E-2</v>
      </c>
      <c r="BA17" s="684">
        <f t="shared" si="8"/>
        <v>7.2098283294633313E-3</v>
      </c>
      <c r="BB17" s="684">
        <f t="shared" si="8"/>
        <v>4.2146999370493822E-3</v>
      </c>
      <c r="BC17" s="683">
        <f t="shared" si="9"/>
        <v>1.5670077113348875E-3</v>
      </c>
      <c r="BD17" s="683">
        <f t="shared" si="10"/>
        <v>7.0314117999747191E-4</v>
      </c>
      <c r="BE17" s="683">
        <f t="shared" si="10"/>
        <v>9.2018147141408708E-4</v>
      </c>
      <c r="BF17" s="683">
        <f t="shared" ref="BF17:BG17" si="14">BF7/BF$11</f>
        <v>6.6306279446833223E-4</v>
      </c>
      <c r="BG17" s="683">
        <f t="shared" si="14"/>
        <v>5.2747085869185811E-4</v>
      </c>
      <c r="BH17" s="670"/>
      <c r="BI17" s="670"/>
    </row>
    <row r="18" spans="23:61" ht="18" customHeight="1">
      <c r="W18" s="667" t="s">
        <v>65</v>
      </c>
      <c r="Y18" s="668" t="s">
        <v>292</v>
      </c>
      <c r="Z18" s="669"/>
      <c r="AA18" s="683">
        <f t="shared" si="11"/>
        <v>0.54594701436120874</v>
      </c>
      <c r="AB18" s="683">
        <f t="shared" si="6"/>
        <v>0.54700373352471554</v>
      </c>
      <c r="AC18" s="683">
        <f t="shared" si="6"/>
        <v>0.55340364338947268</v>
      </c>
      <c r="AD18" s="683">
        <f t="shared" si="6"/>
        <v>0.55519491741733729</v>
      </c>
      <c r="AE18" s="683">
        <f t="shared" si="6"/>
        <v>0.54965339801397406</v>
      </c>
      <c r="AF18" s="683">
        <f t="shared" si="6"/>
        <v>0.55164439189049086</v>
      </c>
      <c r="AG18" s="683">
        <f t="shared" si="6"/>
        <v>0.54392895136758057</v>
      </c>
      <c r="AH18" s="683">
        <f t="shared" si="6"/>
        <v>0.54339154698567815</v>
      </c>
      <c r="AI18" s="683">
        <f t="shared" si="6"/>
        <v>0.55203243509937638</v>
      </c>
      <c r="AJ18" s="683">
        <f t="shared" si="6"/>
        <v>0.5433556593873633</v>
      </c>
      <c r="AK18" s="683">
        <f t="shared" si="6"/>
        <v>0.52880207023775183</v>
      </c>
      <c r="AL18" s="683">
        <f t="shared" si="6"/>
        <v>0.52325321978906436</v>
      </c>
      <c r="AM18" s="683">
        <f t="shared" si="6"/>
        <v>0.51346583421919234</v>
      </c>
      <c r="AN18" s="683">
        <f t="shared" si="6"/>
        <v>0.50271624082961996</v>
      </c>
      <c r="AO18" s="683">
        <f t="shared" si="6"/>
        <v>0.49505743921639017</v>
      </c>
      <c r="AP18" s="683">
        <f t="shared" si="6"/>
        <v>0.48646382138313271</v>
      </c>
      <c r="AQ18" s="683">
        <f t="shared" si="6"/>
        <v>0.46925190106900405</v>
      </c>
      <c r="AR18" s="683">
        <f t="shared" si="6"/>
        <v>0.44528836044728248</v>
      </c>
      <c r="AS18" s="683">
        <f t="shared" si="6"/>
        <v>0.43998319612255288</v>
      </c>
      <c r="AT18" s="683">
        <f t="shared" si="6"/>
        <v>0.43526081627997087</v>
      </c>
      <c r="AU18" s="683">
        <f t="shared" si="6"/>
        <v>0.41792056439674696</v>
      </c>
      <c r="AV18" s="683">
        <f t="shared" si="6"/>
        <v>0.41082457451660626</v>
      </c>
      <c r="AW18" s="683">
        <f t="shared" si="6"/>
        <v>0.40192788092884391</v>
      </c>
      <c r="AX18" s="683">
        <f t="shared" si="6"/>
        <v>0.38538195538369913</v>
      </c>
      <c r="AY18" s="683">
        <f t="shared" si="7"/>
        <v>0.37606810285086112</v>
      </c>
      <c r="AZ18" s="683">
        <f t="shared" si="8"/>
        <v>0.37320040762207085</v>
      </c>
      <c r="BA18" s="683">
        <f t="shared" si="8"/>
        <v>0.3720294411893853</v>
      </c>
      <c r="BB18" s="683">
        <f t="shared" si="8"/>
        <v>0.36932628233445819</v>
      </c>
      <c r="BC18" s="683">
        <f t="shared" si="9"/>
        <v>0.37163312389315617</v>
      </c>
      <c r="BD18" s="683">
        <f t="shared" si="10"/>
        <v>0.3695201485257521</v>
      </c>
      <c r="BE18" s="683">
        <f t="shared" si="10"/>
        <v>0.36461785763728738</v>
      </c>
      <c r="BF18" s="683">
        <f t="shared" ref="BF18:BG18" si="15">BF8/BF$11</f>
        <v>0.36162553330815178</v>
      </c>
      <c r="BG18" s="683">
        <f t="shared" si="15"/>
        <v>0.37176989356999035</v>
      </c>
      <c r="BH18" s="671"/>
      <c r="BI18" s="671"/>
    </row>
    <row r="19" spans="23:61" ht="18" customHeight="1">
      <c r="W19" s="667" t="s">
        <v>66</v>
      </c>
      <c r="Y19" s="668" t="s">
        <v>293</v>
      </c>
      <c r="Z19" s="669"/>
      <c r="AA19" s="683">
        <f t="shared" si="11"/>
        <v>7.5770554996259704E-2</v>
      </c>
      <c r="AB19" s="683">
        <f t="shared" si="6"/>
        <v>7.9784334366722429E-2</v>
      </c>
      <c r="AC19" s="683">
        <f t="shared" si="6"/>
        <v>7.8505678280522143E-2</v>
      </c>
      <c r="AD19" s="683">
        <f t="shared" si="6"/>
        <v>7.8899392465048915E-2</v>
      </c>
      <c r="AE19" s="683">
        <f t="shared" si="6"/>
        <v>8.0349824580761148E-2</v>
      </c>
      <c r="AF19" s="683">
        <f t="shared" si="6"/>
        <v>8.0891225739427169E-2</v>
      </c>
      <c r="AG19" s="683">
        <f t="shared" si="6"/>
        <v>8.404738987843953E-2</v>
      </c>
      <c r="AH19" s="683">
        <f t="shared" si="6"/>
        <v>8.7585733299836252E-2</v>
      </c>
      <c r="AI19" s="683">
        <f t="shared" si="6"/>
        <v>9.221506059044017E-2</v>
      </c>
      <c r="AJ19" s="683">
        <f t="shared" si="6"/>
        <v>9.4618246344935222E-2</v>
      </c>
      <c r="AK19" s="683">
        <f t="shared" si="6"/>
        <v>9.5655909138614575E-2</v>
      </c>
      <c r="AL19" s="683">
        <f t="shared" si="6"/>
        <v>9.5340167957991162E-2</v>
      </c>
      <c r="AM19" s="683">
        <f t="shared" si="6"/>
        <v>9.2290090104908545E-2</v>
      </c>
      <c r="AN19" s="683">
        <f t="shared" si="6"/>
        <v>9.4578852905524965E-2</v>
      </c>
      <c r="AO19" s="683">
        <f t="shared" si="6"/>
        <v>9.1162129044653886E-2</v>
      </c>
      <c r="AP19" s="683">
        <f t="shared" si="6"/>
        <v>8.5336015775467497E-2</v>
      </c>
      <c r="AQ19" s="683">
        <f t="shared" si="6"/>
        <v>9.4902494211981533E-2</v>
      </c>
      <c r="AR19" s="683">
        <f t="shared" si="6"/>
        <v>0.10121378765466243</v>
      </c>
      <c r="AS19" s="683">
        <f t="shared" si="6"/>
        <v>0.10603462049269517</v>
      </c>
      <c r="AT19" s="683">
        <f t="shared" si="6"/>
        <v>0.11287115035276803</v>
      </c>
      <c r="AU19" s="683">
        <f t="shared" si="6"/>
        <v>0.11584933313231861</v>
      </c>
      <c r="AV19" s="683">
        <f t="shared" si="6"/>
        <v>0.13798403367171294</v>
      </c>
      <c r="AW19" s="683">
        <f t="shared" si="6"/>
        <v>0.14110802337407968</v>
      </c>
      <c r="AX19" s="683">
        <f t="shared" si="6"/>
        <v>0.14112168043214743</v>
      </c>
      <c r="AY19" s="683">
        <f t="shared" si="7"/>
        <v>0.14777460525787872</v>
      </c>
      <c r="AZ19" s="683">
        <f t="shared" si="8"/>
        <v>0.1417194777207022</v>
      </c>
      <c r="BA19" s="683">
        <f t="shared" si="8"/>
        <v>0.14809722359781555</v>
      </c>
      <c r="BB19" s="683">
        <f t="shared" si="8"/>
        <v>0.14374161960259008</v>
      </c>
      <c r="BC19" s="683">
        <f t="shared" si="9"/>
        <v>0.1405893151703036</v>
      </c>
      <c r="BD19" s="683">
        <f t="shared" si="10"/>
        <v>0.13696086232457341</v>
      </c>
      <c r="BE19" s="683">
        <f t="shared" si="10"/>
        <v>0.14681437786298393</v>
      </c>
      <c r="BF19" s="683">
        <f t="shared" ref="BF19:BG19" si="16">BF9/BF$11</f>
        <v>0.12956871523300673</v>
      </c>
      <c r="BG19" s="683">
        <f t="shared" si="16"/>
        <v>0.12576734155726163</v>
      </c>
      <c r="BH19" s="670"/>
      <c r="BI19" s="670"/>
    </row>
    <row r="20" spans="23:61" ht="18" customHeight="1" thickBot="1">
      <c r="W20" s="672" t="s">
        <v>67</v>
      </c>
      <c r="Y20" s="673" t="s">
        <v>408</v>
      </c>
      <c r="Z20" s="674"/>
      <c r="AA20" s="685">
        <f t="shared" si="11"/>
        <v>3.117099961232234E-2</v>
      </c>
      <c r="AB20" s="685">
        <f t="shared" si="6"/>
        <v>3.3753374302648111E-2</v>
      </c>
      <c r="AC20" s="685">
        <f t="shared" si="6"/>
        <v>3.5565154075533456E-2</v>
      </c>
      <c r="AD20" s="685">
        <f t="shared" si="6"/>
        <v>3.8474263315023099E-2</v>
      </c>
      <c r="AE20" s="685">
        <f t="shared" si="6"/>
        <v>3.7294945660755571E-2</v>
      </c>
      <c r="AF20" s="685">
        <f t="shared" si="6"/>
        <v>3.9870547028930267E-2</v>
      </c>
      <c r="AG20" s="685">
        <f t="shared" si="6"/>
        <v>4.0513511964153433E-2</v>
      </c>
      <c r="AH20" s="685">
        <f t="shared" si="6"/>
        <v>4.1716317121205125E-2</v>
      </c>
      <c r="AI20" s="685">
        <f t="shared" si="6"/>
        <v>4.4404743542639367E-2</v>
      </c>
      <c r="AJ20" s="685">
        <f t="shared" si="6"/>
        <v>4.5603153881580594E-2</v>
      </c>
      <c r="AK20" s="685">
        <f t="shared" si="6"/>
        <v>4.6250034680103407E-2</v>
      </c>
      <c r="AL20" s="685">
        <f t="shared" si="6"/>
        <v>4.7555866567769417E-2</v>
      </c>
      <c r="AM20" s="685">
        <f t="shared" si="6"/>
        <v>5.0137406175333285E-2</v>
      </c>
      <c r="AN20" s="685">
        <f t="shared" si="6"/>
        <v>5.140136558220456E-2</v>
      </c>
      <c r="AO20" s="685">
        <f t="shared" si="6"/>
        <v>5.4364790004931184E-2</v>
      </c>
      <c r="AP20" s="685">
        <f t="shared" si="6"/>
        <v>5.8280945514244051E-2</v>
      </c>
      <c r="AQ20" s="685">
        <f t="shared" si="6"/>
        <v>6.5486682107576508E-2</v>
      </c>
      <c r="AR20" s="685">
        <f t="shared" si="6"/>
        <v>6.7932894934878738E-2</v>
      </c>
      <c r="AS20" s="685">
        <f t="shared" si="6"/>
        <v>6.9466735076882224E-2</v>
      </c>
      <c r="AT20" s="685">
        <f t="shared" si="6"/>
        <v>7.027220253853278E-2</v>
      </c>
      <c r="AU20" s="685">
        <f t="shared" si="6"/>
        <v>6.8796145487296623E-2</v>
      </c>
      <c r="AV20" s="685">
        <f t="shared" si="6"/>
        <v>6.7979494608557067E-2</v>
      </c>
      <c r="AW20" s="685">
        <f t="shared" si="6"/>
        <v>6.5898403011796766E-2</v>
      </c>
      <c r="AX20" s="685">
        <f t="shared" si="6"/>
        <v>6.3980444231774625E-2</v>
      </c>
      <c r="AY20" s="685">
        <f t="shared" si="7"/>
        <v>6.7811255897351402E-2</v>
      </c>
      <c r="AZ20" s="685">
        <f t="shared" si="8"/>
        <v>7.0679342146382496E-2</v>
      </c>
      <c r="BA20" s="685">
        <f t="shared" si="8"/>
        <v>7.2876147795130408E-2</v>
      </c>
      <c r="BB20" s="685">
        <f t="shared" si="8"/>
        <v>7.51270874949196E-2</v>
      </c>
      <c r="BC20" s="685">
        <f t="shared" si="9"/>
        <v>7.6758927449562683E-2</v>
      </c>
      <c r="BD20" s="685">
        <f t="shared" si="10"/>
        <v>7.8318138520811209E-2</v>
      </c>
      <c r="BE20" s="685">
        <f t="shared" si="10"/>
        <v>8.0768555056963176E-2</v>
      </c>
      <c r="BF20" s="685">
        <f t="shared" ref="BF20:BG20" si="17">BF10/BF$11</f>
        <v>8.2469092823186402E-2</v>
      </c>
      <c r="BG20" s="685">
        <f t="shared" si="17"/>
        <v>8.2980402961136915E-2</v>
      </c>
      <c r="BH20" s="675"/>
      <c r="BI20" s="675"/>
    </row>
    <row r="21" spans="23:61" ht="18" customHeight="1" thickTop="1">
      <c r="W21" s="304" t="s">
        <v>23</v>
      </c>
      <c r="Y21" s="676" t="s">
        <v>4</v>
      </c>
      <c r="Z21" s="677"/>
      <c r="AA21" s="686">
        <f>SUM(AA15:AA20)</f>
        <v>1</v>
      </c>
      <c r="AB21" s="686">
        <f>SUM(AB15:AB20)</f>
        <v>1.0000000000000002</v>
      </c>
      <c r="AC21" s="686">
        <f t="shared" ref="AC21:AZ21" si="18">SUM(AC15:AC20)</f>
        <v>0.99999999999999978</v>
      </c>
      <c r="AD21" s="686">
        <f t="shared" si="18"/>
        <v>1</v>
      </c>
      <c r="AE21" s="686">
        <f t="shared" si="18"/>
        <v>0.99999999999999978</v>
      </c>
      <c r="AF21" s="686">
        <f t="shared" si="18"/>
        <v>1</v>
      </c>
      <c r="AG21" s="686">
        <f t="shared" si="18"/>
        <v>1.0000000000000002</v>
      </c>
      <c r="AH21" s="686">
        <f t="shared" si="18"/>
        <v>1</v>
      </c>
      <c r="AI21" s="686">
        <f t="shared" si="18"/>
        <v>1</v>
      </c>
      <c r="AJ21" s="686">
        <f t="shared" si="18"/>
        <v>0.99999999999999978</v>
      </c>
      <c r="AK21" s="686">
        <f t="shared" si="18"/>
        <v>1</v>
      </c>
      <c r="AL21" s="686">
        <f t="shared" si="18"/>
        <v>1</v>
      </c>
      <c r="AM21" s="686">
        <f t="shared" si="18"/>
        <v>0.99999999999999989</v>
      </c>
      <c r="AN21" s="686">
        <f t="shared" si="18"/>
        <v>0.99999999999999989</v>
      </c>
      <c r="AO21" s="686">
        <f t="shared" si="18"/>
        <v>1</v>
      </c>
      <c r="AP21" s="686">
        <f t="shared" si="18"/>
        <v>0.99999999999999989</v>
      </c>
      <c r="AQ21" s="686">
        <f t="shared" si="18"/>
        <v>1</v>
      </c>
      <c r="AR21" s="686">
        <f t="shared" si="18"/>
        <v>1</v>
      </c>
      <c r="AS21" s="686">
        <f t="shared" si="18"/>
        <v>1</v>
      </c>
      <c r="AT21" s="686">
        <f t="shared" si="18"/>
        <v>1.0000000000000002</v>
      </c>
      <c r="AU21" s="686">
        <f t="shared" si="18"/>
        <v>1</v>
      </c>
      <c r="AV21" s="686">
        <f t="shared" si="18"/>
        <v>1.0000000000000002</v>
      </c>
      <c r="AW21" s="686">
        <f t="shared" si="18"/>
        <v>1</v>
      </c>
      <c r="AX21" s="686">
        <f t="shared" si="18"/>
        <v>1</v>
      </c>
      <c r="AY21" s="686">
        <f t="shared" si="18"/>
        <v>0.99999999999999978</v>
      </c>
      <c r="AZ21" s="686">
        <f t="shared" si="18"/>
        <v>1.0000000000000002</v>
      </c>
      <c r="BA21" s="686">
        <f t="shared" ref="BA21:BF21" si="19">SUM(BA15:BA20)</f>
        <v>1</v>
      </c>
      <c r="BB21" s="686">
        <f t="shared" si="19"/>
        <v>0.99999999999999989</v>
      </c>
      <c r="BC21" s="686">
        <f t="shared" si="19"/>
        <v>0.99999999999999989</v>
      </c>
      <c r="BD21" s="686">
        <f t="shared" si="19"/>
        <v>1.0000000000000002</v>
      </c>
      <c r="BE21" s="686">
        <f t="shared" si="19"/>
        <v>1</v>
      </c>
      <c r="BF21" s="686">
        <f t="shared" si="19"/>
        <v>1</v>
      </c>
      <c r="BG21" s="686">
        <f t="shared" ref="BG21" si="20">SUM(BG15:BG20)</f>
        <v>1</v>
      </c>
      <c r="BH21" s="678"/>
      <c r="BI21" s="687"/>
    </row>
    <row r="22" spans="23:61" ht="18" customHeight="1">
      <c r="W22" s="32"/>
      <c r="Y22" s="1730"/>
      <c r="Z22" s="36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7"/>
      <c r="BG22" s="407"/>
      <c r="BH22" s="602"/>
      <c r="BI22" s="342"/>
    </row>
    <row r="23" spans="23:61">
      <c r="W23" s="28" t="s">
        <v>1018</v>
      </c>
      <c r="Y23" s="28" t="s">
        <v>1017</v>
      </c>
    </row>
    <row r="24" spans="23:61" ht="262.2">
      <c r="W24" s="1340" t="s">
        <v>1019</v>
      </c>
      <c r="Y24" s="1340" t="s">
        <v>1037</v>
      </c>
    </row>
  </sheetData>
  <phoneticPr fontId="10"/>
  <pageMargins left="0.78740157480314965" right="0.78740157480314965" top="0.98425196850393704" bottom="0.98425196850393704" header="0.51181102362204722" footer="0.51181102362204722"/>
  <pageSetup paperSize="9" scale="45" orientation="landscape" r:id="rId1"/>
  <headerFooter alignWithMargins="0"/>
  <ignoredErrors>
    <ignoredError sqref="AA11:BG1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BZ93"/>
  <sheetViews>
    <sheetView zoomScaleNormal="100" zoomScaleSheetLayoutView="30" workbookViewId="0">
      <pane xSplit="22" ySplit="4" topLeftCell="W5" activePane="bottomRight" state="frozen"/>
      <selection pane="topRight" activeCell="W1" sqref="W1"/>
      <selection pane="bottomLeft" activeCell="A5" sqref="A5"/>
      <selection pane="bottomRight" activeCell="W5" sqref="W5"/>
    </sheetView>
  </sheetViews>
  <sheetFormatPr defaultColWidth="9.6640625" defaultRowHeight="13.8"/>
  <cols>
    <col min="1" max="1" width="1.6640625" style="323" customWidth="1"/>
    <col min="2" max="19" width="1.6640625" style="323" hidden="1" customWidth="1"/>
    <col min="20" max="20" width="0.21875" style="323" customWidth="1"/>
    <col min="21" max="21" width="1.6640625" style="323" customWidth="1"/>
    <col min="22" max="22" width="30.109375" style="323" customWidth="1"/>
    <col min="23" max="23" width="1.6640625" style="26" customWidth="1"/>
    <col min="24" max="24" width="1.6640625" style="323" customWidth="1"/>
    <col min="25" max="25" width="39.44140625" style="26" customWidth="1"/>
    <col min="26" max="26" width="7.44140625" style="323" hidden="1" customWidth="1"/>
    <col min="27" max="59" width="7.21875" style="26" customWidth="1"/>
    <col min="60" max="60" width="3.21875" style="323" customWidth="1"/>
    <col min="61" max="61" width="9.33203125" style="26" customWidth="1"/>
    <col min="62" max="63" width="9.109375" style="26" customWidth="1"/>
    <col min="64" max="69" width="9.6640625" style="26" customWidth="1"/>
    <col min="70" max="70" width="9.109375" style="26" customWidth="1"/>
    <col min="71" max="71" width="9" style="26" customWidth="1"/>
    <col min="72" max="16384" width="9.6640625" style="26"/>
  </cols>
  <sheetData>
    <row r="1" spans="1:71" ht="36.75" customHeight="1">
      <c r="A1" s="582"/>
      <c r="U1" s="1916" t="s">
        <v>731</v>
      </c>
      <c r="V1" s="1916"/>
      <c r="W1" s="1916"/>
      <c r="X1" s="583" t="s">
        <v>732</v>
      </c>
    </row>
    <row r="2" spans="1:71">
      <c r="U2" s="584" t="str">
        <f>'0.Contents'!$C2</f>
        <v>＜確報値＞</v>
      </c>
      <c r="X2" s="36" t="str">
        <f>'0.Contents'!$E$2</f>
        <v>&lt;Final Figures&gt;</v>
      </c>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row>
    <row r="3" spans="1:71" ht="16.8" thickBot="1">
      <c r="U3" s="323" t="s">
        <v>733</v>
      </c>
      <c r="X3" s="28" t="s">
        <v>652</v>
      </c>
      <c r="AA3" s="585"/>
      <c r="AB3" s="585"/>
      <c r="AC3" s="585"/>
      <c r="AD3" s="585"/>
      <c r="AE3" s="585"/>
      <c r="AF3" s="585"/>
      <c r="AG3" s="585"/>
      <c r="AH3" s="585"/>
      <c r="AI3" s="585"/>
      <c r="AJ3" s="585"/>
      <c r="AK3" s="585"/>
      <c r="AL3" s="585"/>
      <c r="AM3" s="585"/>
      <c r="AN3" s="585"/>
      <c r="AO3" s="585"/>
      <c r="AP3" s="585"/>
      <c r="AQ3" s="585"/>
      <c r="AR3" s="585"/>
      <c r="AS3" s="585"/>
      <c r="AT3" s="585"/>
      <c r="AU3" s="585"/>
      <c r="AV3" s="585"/>
      <c r="AW3" s="585"/>
      <c r="AX3" s="585"/>
      <c r="AY3" s="585"/>
      <c r="AZ3" s="585"/>
      <c r="BA3" s="585"/>
      <c r="BB3" s="585"/>
      <c r="BC3" s="585"/>
      <c r="BD3" s="585"/>
      <c r="BE3" s="585"/>
      <c r="BF3" s="585"/>
      <c r="BG3" s="585"/>
      <c r="BI3" s="323"/>
    </row>
    <row r="4" spans="1:71" ht="14.4" thickBot="1">
      <c r="U4" s="37"/>
      <c r="V4" s="1365"/>
      <c r="X4" s="587"/>
      <c r="Y4" s="1365"/>
      <c r="Z4" s="1501"/>
      <c r="AA4" s="589">
        <v>1990</v>
      </c>
      <c r="AB4" s="589">
        <f>AA4+1</f>
        <v>1991</v>
      </c>
      <c r="AC4" s="589">
        <f t="shared" ref="AC4:BG4" si="0">AB4+1</f>
        <v>1992</v>
      </c>
      <c r="AD4" s="589">
        <f t="shared" si="0"/>
        <v>1993</v>
      </c>
      <c r="AE4" s="589">
        <f t="shared" si="0"/>
        <v>1994</v>
      </c>
      <c r="AF4" s="589">
        <f t="shared" si="0"/>
        <v>1995</v>
      </c>
      <c r="AG4" s="589">
        <f t="shared" si="0"/>
        <v>1996</v>
      </c>
      <c r="AH4" s="589">
        <f t="shared" si="0"/>
        <v>1997</v>
      </c>
      <c r="AI4" s="589">
        <f t="shared" si="0"/>
        <v>1998</v>
      </c>
      <c r="AJ4" s="589">
        <f t="shared" si="0"/>
        <v>1999</v>
      </c>
      <c r="AK4" s="589">
        <f t="shared" si="0"/>
        <v>2000</v>
      </c>
      <c r="AL4" s="589">
        <f t="shared" si="0"/>
        <v>2001</v>
      </c>
      <c r="AM4" s="589">
        <f t="shared" si="0"/>
        <v>2002</v>
      </c>
      <c r="AN4" s="589">
        <f t="shared" si="0"/>
        <v>2003</v>
      </c>
      <c r="AO4" s="589">
        <f t="shared" si="0"/>
        <v>2004</v>
      </c>
      <c r="AP4" s="589">
        <f t="shared" si="0"/>
        <v>2005</v>
      </c>
      <c r="AQ4" s="589">
        <f t="shared" si="0"/>
        <v>2006</v>
      </c>
      <c r="AR4" s="589">
        <f t="shared" si="0"/>
        <v>2007</v>
      </c>
      <c r="AS4" s="589">
        <f t="shared" si="0"/>
        <v>2008</v>
      </c>
      <c r="AT4" s="589">
        <f t="shared" si="0"/>
        <v>2009</v>
      </c>
      <c r="AU4" s="589">
        <f t="shared" si="0"/>
        <v>2010</v>
      </c>
      <c r="AV4" s="589">
        <f t="shared" si="0"/>
        <v>2011</v>
      </c>
      <c r="AW4" s="589">
        <f t="shared" si="0"/>
        <v>2012</v>
      </c>
      <c r="AX4" s="589">
        <f t="shared" si="0"/>
        <v>2013</v>
      </c>
      <c r="AY4" s="589">
        <f t="shared" si="0"/>
        <v>2014</v>
      </c>
      <c r="AZ4" s="589">
        <f t="shared" si="0"/>
        <v>2015</v>
      </c>
      <c r="BA4" s="589">
        <f t="shared" si="0"/>
        <v>2016</v>
      </c>
      <c r="BB4" s="589">
        <f t="shared" si="0"/>
        <v>2017</v>
      </c>
      <c r="BC4" s="589">
        <f t="shared" si="0"/>
        <v>2018</v>
      </c>
      <c r="BD4" s="589">
        <f t="shared" si="0"/>
        <v>2019</v>
      </c>
      <c r="BE4" s="589">
        <f t="shared" si="0"/>
        <v>2020</v>
      </c>
      <c r="BF4" s="590">
        <f t="shared" si="0"/>
        <v>2021</v>
      </c>
      <c r="BG4" s="591">
        <f t="shared" si="0"/>
        <v>2022</v>
      </c>
      <c r="BH4" s="325"/>
      <c r="BI4" s="323"/>
    </row>
    <row r="5" spans="1:71">
      <c r="U5" s="592" t="s">
        <v>425</v>
      </c>
      <c r="V5" s="1493"/>
      <c r="X5" s="592" t="s">
        <v>426</v>
      </c>
      <c r="Y5" s="1493"/>
      <c r="Z5" s="1502"/>
      <c r="AA5" s="504">
        <v>1416.8483456127994</v>
      </c>
      <c r="AB5" s="504">
        <v>1409.9525837497995</v>
      </c>
      <c r="AC5" s="504">
        <v>1397.9970897001006</v>
      </c>
      <c r="AD5" s="504">
        <v>1418.4959889736847</v>
      </c>
      <c r="AE5" s="504">
        <v>1412.0412210562986</v>
      </c>
      <c r="AF5" s="504">
        <v>1448.9241059518254</v>
      </c>
      <c r="AG5" s="504">
        <v>1456.5061192034996</v>
      </c>
      <c r="AH5" s="504">
        <v>1367.558012475007</v>
      </c>
      <c r="AI5" s="504">
        <v>1317.7980708869902</v>
      </c>
      <c r="AJ5" s="504">
        <v>1310.3325154506012</v>
      </c>
      <c r="AK5" s="504">
        <v>1311.6975863055291</v>
      </c>
      <c r="AL5" s="504">
        <v>1256.6548458676341</v>
      </c>
      <c r="AM5" s="504">
        <v>1273.5576582290009</v>
      </c>
      <c r="AN5" s="504">
        <v>1271.9301163693979</v>
      </c>
      <c r="AO5" s="504">
        <v>1403.179179269634</v>
      </c>
      <c r="AP5" s="504">
        <v>1487.1866444005773</v>
      </c>
      <c r="AQ5" s="504">
        <v>1536.7669694865463</v>
      </c>
      <c r="AR5" s="504">
        <v>1549.6194481520602</v>
      </c>
      <c r="AS5" s="504">
        <v>1488.9983861211324</v>
      </c>
      <c r="AT5" s="504">
        <v>1378.9947981418309</v>
      </c>
      <c r="AU5" s="504">
        <v>1458.3221956955738</v>
      </c>
      <c r="AV5" s="504">
        <v>1128.2961434785623</v>
      </c>
      <c r="AW5" s="504">
        <v>1145.4804692642331</v>
      </c>
      <c r="AX5" s="504">
        <v>1077.3260612229917</v>
      </c>
      <c r="AY5" s="504">
        <v>1048.5149255051601</v>
      </c>
      <c r="AZ5" s="504">
        <v>1109.8580834238469</v>
      </c>
      <c r="BA5" s="504">
        <v>1210.4194847295707</v>
      </c>
      <c r="BB5" s="504">
        <v>1275.995021723086</v>
      </c>
      <c r="BC5" s="504">
        <v>1170.7476454115554</v>
      </c>
      <c r="BD5" s="504">
        <v>1067.1283368721429</v>
      </c>
      <c r="BE5" s="504">
        <v>951.17104459598397</v>
      </c>
      <c r="BF5" s="593">
        <v>944.20579080673429</v>
      </c>
      <c r="BG5" s="594">
        <v>910.91467823409562</v>
      </c>
      <c r="BH5" s="367"/>
      <c r="BI5" s="323"/>
      <c r="BL5" s="595"/>
    </row>
    <row r="6" spans="1:71" s="28" customFormat="1" ht="15" customHeight="1">
      <c r="A6" s="32"/>
      <c r="B6" s="32"/>
      <c r="C6" s="32"/>
      <c r="D6" s="32"/>
      <c r="E6" s="32"/>
      <c r="F6" s="32"/>
      <c r="G6" s="32"/>
      <c r="H6" s="32"/>
      <c r="I6" s="32"/>
      <c r="J6" s="32"/>
      <c r="K6" s="32"/>
      <c r="L6" s="32"/>
      <c r="M6" s="32"/>
      <c r="N6" s="32"/>
      <c r="O6" s="32"/>
      <c r="P6" s="32"/>
      <c r="Q6" s="32"/>
      <c r="R6" s="32"/>
      <c r="S6" s="32"/>
      <c r="T6" s="32"/>
      <c r="U6" s="503"/>
      <c r="V6" s="1494" t="s">
        <v>990</v>
      </c>
      <c r="W6" s="32"/>
      <c r="X6" s="503"/>
      <c r="Y6" s="1504" t="s">
        <v>495</v>
      </c>
      <c r="Z6" s="1502"/>
      <c r="AA6" s="507">
        <v>514.47161382676165</v>
      </c>
      <c r="AB6" s="507">
        <v>499.04704175916868</v>
      </c>
      <c r="AC6" s="507">
        <v>463.51959736651901</v>
      </c>
      <c r="AD6" s="507">
        <v>461.37483416881781</v>
      </c>
      <c r="AE6" s="507">
        <v>450.92075954132889</v>
      </c>
      <c r="AF6" s="507">
        <v>448.21902943767407</v>
      </c>
      <c r="AG6" s="507">
        <v>439.96594351298381</v>
      </c>
      <c r="AH6" s="507">
        <v>369.64707215372835</v>
      </c>
      <c r="AI6" s="507">
        <v>346.28389091451953</v>
      </c>
      <c r="AJ6" s="507">
        <v>342.84880637016221</v>
      </c>
      <c r="AK6" s="507">
        <v>294.93772897909588</v>
      </c>
      <c r="AL6" s="507">
        <v>233.97499809670688</v>
      </c>
      <c r="AM6" s="507">
        <v>229.84243278190371</v>
      </c>
      <c r="AN6" s="507">
        <v>229.78749249893576</v>
      </c>
      <c r="AO6" s="507">
        <v>259.68351591361272</v>
      </c>
      <c r="AP6" s="507">
        <v>278.35539863917643</v>
      </c>
      <c r="AQ6" s="507">
        <v>294.03447066008113</v>
      </c>
      <c r="AR6" s="507">
        <v>299.07736395607378</v>
      </c>
      <c r="AS6" s="507">
        <v>302.8388140534945</v>
      </c>
      <c r="AT6" s="507">
        <v>288.68817550789288</v>
      </c>
      <c r="AU6" s="507">
        <v>302.04023744503201</v>
      </c>
      <c r="AV6" s="507">
        <v>324.78360196145849</v>
      </c>
      <c r="AW6" s="507">
        <v>336.49820022185685</v>
      </c>
      <c r="AX6" s="507">
        <v>267.89473778548546</v>
      </c>
      <c r="AY6" s="507">
        <v>251.90336821904418</v>
      </c>
      <c r="AZ6" s="507">
        <v>310.09457602980308</v>
      </c>
      <c r="BA6" s="596">
        <v>396.33747727084619</v>
      </c>
      <c r="BB6" s="507">
        <v>437.09228352906416</v>
      </c>
      <c r="BC6" s="597">
        <v>364.14900727983593</v>
      </c>
      <c r="BD6" s="507">
        <v>290.21417278467192</v>
      </c>
      <c r="BE6" s="507">
        <v>229.68467218289612</v>
      </c>
      <c r="BF6" s="597">
        <v>230.04773132506239</v>
      </c>
      <c r="BG6" s="598">
        <v>218.34758186985476</v>
      </c>
      <c r="BH6" s="338"/>
      <c r="BI6" s="338"/>
    </row>
    <row r="7" spans="1:71" s="28" customFormat="1" ht="15" customHeight="1">
      <c r="A7" s="32"/>
      <c r="B7" s="32"/>
      <c r="C7" s="32"/>
      <c r="D7" s="32"/>
      <c r="E7" s="32"/>
      <c r="F7" s="32"/>
      <c r="G7" s="32"/>
      <c r="H7" s="32"/>
      <c r="I7" s="32"/>
      <c r="J7" s="32"/>
      <c r="K7" s="32"/>
      <c r="L7" s="32"/>
      <c r="M7" s="32"/>
      <c r="N7" s="32"/>
      <c r="O7" s="32"/>
      <c r="P7" s="32"/>
      <c r="Q7" s="32"/>
      <c r="R7" s="32"/>
      <c r="S7" s="32"/>
      <c r="T7" s="32"/>
      <c r="U7" s="503"/>
      <c r="V7" s="1495" t="s">
        <v>991</v>
      </c>
      <c r="W7" s="32"/>
      <c r="X7" s="503"/>
      <c r="Y7" s="1505" t="s">
        <v>496</v>
      </c>
      <c r="Z7" s="1502"/>
      <c r="AA7" s="509">
        <v>352.40483189223119</v>
      </c>
      <c r="AB7" s="509">
        <v>349.20546928473243</v>
      </c>
      <c r="AC7" s="509">
        <v>346.27162606237965</v>
      </c>
      <c r="AD7" s="509">
        <v>351.12612430053088</v>
      </c>
      <c r="AE7" s="509">
        <v>361.54353787226671</v>
      </c>
      <c r="AF7" s="509">
        <v>371.93634455884995</v>
      </c>
      <c r="AG7" s="509">
        <v>391.51092994445617</v>
      </c>
      <c r="AH7" s="509">
        <v>372.08343790306014</v>
      </c>
      <c r="AI7" s="509">
        <v>335.42754512500466</v>
      </c>
      <c r="AJ7" s="509">
        <v>320.92828495054516</v>
      </c>
      <c r="AK7" s="509">
        <v>348.49575657221351</v>
      </c>
      <c r="AL7" s="509">
        <v>353.9369242878663</v>
      </c>
      <c r="AM7" s="509">
        <v>374.27639075747419</v>
      </c>
      <c r="AN7" s="509">
        <v>388.64347093863603</v>
      </c>
      <c r="AO7" s="509">
        <v>406.03183050746185</v>
      </c>
      <c r="AP7" s="509">
        <v>407.96558938245244</v>
      </c>
      <c r="AQ7" s="509">
        <v>434.65628718259984</v>
      </c>
      <c r="AR7" s="509">
        <v>471.02523506462893</v>
      </c>
      <c r="AS7" s="509">
        <v>447.17267262196708</v>
      </c>
      <c r="AT7" s="509">
        <v>433.16628054362076</v>
      </c>
      <c r="AU7" s="509">
        <v>478.06645833412955</v>
      </c>
      <c r="AV7" s="509">
        <v>361.89495981861137</v>
      </c>
      <c r="AW7" s="509">
        <v>388.2433317719325</v>
      </c>
      <c r="AX7" s="509">
        <v>414.22105385666566</v>
      </c>
      <c r="AY7" s="509">
        <v>425.72406318793151</v>
      </c>
      <c r="AZ7" s="509">
        <v>441.69753370811367</v>
      </c>
      <c r="BA7" s="599">
        <v>458.96791503211961</v>
      </c>
      <c r="BB7" s="509">
        <v>477.29431952244545</v>
      </c>
      <c r="BC7" s="600">
        <v>460.41776115553466</v>
      </c>
      <c r="BD7" s="509">
        <v>419.2637135699166</v>
      </c>
      <c r="BE7" s="509">
        <v>365.97197057441389</v>
      </c>
      <c r="BF7" s="600">
        <v>386.91648635587296</v>
      </c>
      <c r="BG7" s="601">
        <v>366.09264329252392</v>
      </c>
      <c r="BH7" s="602"/>
      <c r="BI7" s="602"/>
    </row>
    <row r="8" spans="1:71" s="28" customFormat="1" ht="15" customHeight="1">
      <c r="A8" s="32"/>
      <c r="B8" s="32"/>
      <c r="C8" s="32"/>
      <c r="D8" s="32"/>
      <c r="E8" s="32"/>
      <c r="F8" s="32"/>
      <c r="G8" s="32"/>
      <c r="H8" s="32"/>
      <c r="I8" s="32"/>
      <c r="J8" s="32"/>
      <c r="K8" s="32"/>
      <c r="L8" s="32"/>
      <c r="M8" s="32"/>
      <c r="N8" s="32"/>
      <c r="O8" s="32"/>
      <c r="P8" s="32"/>
      <c r="Q8" s="32"/>
      <c r="R8" s="32"/>
      <c r="S8" s="32"/>
      <c r="T8" s="32"/>
      <c r="U8" s="503"/>
      <c r="V8" s="1495" t="s">
        <v>166</v>
      </c>
      <c r="W8" s="32"/>
      <c r="X8" s="503"/>
      <c r="Y8" s="1505" t="s">
        <v>497</v>
      </c>
      <c r="Z8" s="1502"/>
      <c r="AA8" s="509">
        <v>297.81869183660882</v>
      </c>
      <c r="AB8" s="509">
        <v>304.69534687546297</v>
      </c>
      <c r="AC8" s="509">
        <v>309.38024165256394</v>
      </c>
      <c r="AD8" s="509">
        <v>305.59157193560696</v>
      </c>
      <c r="AE8" s="509">
        <v>308.83592704388559</v>
      </c>
      <c r="AF8" s="509">
        <v>315.4203389498345</v>
      </c>
      <c r="AG8" s="509">
        <v>321.21543885410011</v>
      </c>
      <c r="AH8" s="509">
        <v>322.38285051822163</v>
      </c>
      <c r="AI8" s="509">
        <v>320.82388697480206</v>
      </c>
      <c r="AJ8" s="509">
        <v>320.83341048021111</v>
      </c>
      <c r="AK8" s="509">
        <v>318.33385178604436</v>
      </c>
      <c r="AL8" s="509">
        <v>312.91661351292612</v>
      </c>
      <c r="AM8" s="509">
        <v>301.71394456062927</v>
      </c>
      <c r="AN8" s="509">
        <v>286.04708208202914</v>
      </c>
      <c r="AO8" s="509">
        <v>268.31219811042223</v>
      </c>
      <c r="AP8" s="509">
        <v>249.86086025715409</v>
      </c>
      <c r="AQ8" s="509">
        <v>232.58529531414183</v>
      </c>
      <c r="AR8" s="509">
        <v>217.79890979537754</v>
      </c>
      <c r="AS8" s="509">
        <v>197.39718768564737</v>
      </c>
      <c r="AT8" s="509">
        <v>183.57880001094281</v>
      </c>
      <c r="AU8" s="509">
        <v>172.60437917265216</v>
      </c>
      <c r="AV8" s="509">
        <v>163.66760138813871</v>
      </c>
      <c r="AW8" s="509">
        <v>155.77907538500276</v>
      </c>
      <c r="AX8" s="509">
        <v>146.73716725002203</v>
      </c>
      <c r="AY8" s="509">
        <v>137.71594729668877</v>
      </c>
      <c r="AZ8" s="509">
        <v>131.51000396935541</v>
      </c>
      <c r="BA8" s="599">
        <v>126.37915184054819</v>
      </c>
      <c r="BB8" s="509">
        <v>121.03921483033606</v>
      </c>
      <c r="BC8" s="600">
        <v>117.02589002387808</v>
      </c>
      <c r="BD8" s="509">
        <v>111.92210942053089</v>
      </c>
      <c r="BE8" s="509">
        <v>98.022170306449155</v>
      </c>
      <c r="BF8" s="600">
        <v>94.943796217015574</v>
      </c>
      <c r="BG8" s="601">
        <v>99.527962734070513</v>
      </c>
      <c r="BH8" s="602"/>
      <c r="BI8" s="602"/>
    </row>
    <row r="9" spans="1:71" s="28" customFormat="1" ht="15" customHeight="1">
      <c r="A9" s="32"/>
      <c r="B9" s="32"/>
      <c r="C9" s="32"/>
      <c r="D9" s="32"/>
      <c r="E9" s="32"/>
      <c r="F9" s="32"/>
      <c r="G9" s="32"/>
      <c r="H9" s="32"/>
      <c r="I9" s="32"/>
      <c r="J9" s="32"/>
      <c r="K9" s="32"/>
      <c r="L9" s="32"/>
      <c r="M9" s="32"/>
      <c r="N9" s="32"/>
      <c r="O9" s="32"/>
      <c r="P9" s="32"/>
      <c r="Q9" s="32"/>
      <c r="R9" s="32"/>
      <c r="S9" s="32"/>
      <c r="T9" s="32"/>
      <c r="U9" s="503"/>
      <c r="V9" s="1495" t="s">
        <v>992</v>
      </c>
      <c r="W9" s="32"/>
      <c r="X9" s="503"/>
      <c r="Y9" s="1506" t="s">
        <v>498</v>
      </c>
      <c r="Z9" s="1502"/>
      <c r="AA9" s="511">
        <v>252.15320805719787</v>
      </c>
      <c r="AB9" s="511">
        <v>257.00472583043558</v>
      </c>
      <c r="AC9" s="511">
        <v>278.82562461863802</v>
      </c>
      <c r="AD9" s="511">
        <v>300.40345856872887</v>
      </c>
      <c r="AE9" s="511">
        <v>290.74099659881745</v>
      </c>
      <c r="AF9" s="511">
        <v>313.34839300546685</v>
      </c>
      <c r="AG9" s="511">
        <v>303.81380689195964</v>
      </c>
      <c r="AH9" s="511">
        <v>303.44465189999681</v>
      </c>
      <c r="AI9" s="511">
        <v>315.26274787266385</v>
      </c>
      <c r="AJ9" s="511">
        <v>325.72201364968276</v>
      </c>
      <c r="AK9" s="511">
        <v>349.93024896817519</v>
      </c>
      <c r="AL9" s="511">
        <v>355.8263099701345</v>
      </c>
      <c r="AM9" s="511">
        <v>367.72489012899371</v>
      </c>
      <c r="AN9" s="511">
        <v>367.45207084979711</v>
      </c>
      <c r="AO9" s="511">
        <v>469.1516347381372</v>
      </c>
      <c r="AP9" s="511">
        <v>551.00479612179424</v>
      </c>
      <c r="AQ9" s="511">
        <v>575.4909163297234</v>
      </c>
      <c r="AR9" s="511">
        <v>561.71793933597974</v>
      </c>
      <c r="AS9" s="511">
        <v>541.58971176002319</v>
      </c>
      <c r="AT9" s="511">
        <v>473.56154207937436</v>
      </c>
      <c r="AU9" s="511">
        <v>505.61112074376024</v>
      </c>
      <c r="AV9" s="511">
        <v>277.94998031035368</v>
      </c>
      <c r="AW9" s="511">
        <v>264.959861885441</v>
      </c>
      <c r="AX9" s="511">
        <v>248.47310233081848</v>
      </c>
      <c r="AY9" s="511">
        <v>233.17154680149548</v>
      </c>
      <c r="AZ9" s="511">
        <v>226.55596971657462</v>
      </c>
      <c r="BA9" s="603">
        <v>228.73494058605678</v>
      </c>
      <c r="BB9" s="511">
        <v>240.56920384124041</v>
      </c>
      <c r="BC9" s="604">
        <v>229.15498695230673</v>
      </c>
      <c r="BD9" s="511">
        <v>245.72834109702367</v>
      </c>
      <c r="BE9" s="511">
        <v>257.49223153222471</v>
      </c>
      <c r="BF9" s="604">
        <v>232.29777690878353</v>
      </c>
      <c r="BG9" s="605">
        <v>226.94649033764648</v>
      </c>
      <c r="BH9" s="602"/>
      <c r="BI9" s="602"/>
    </row>
    <row r="10" spans="1:71" s="28" customFormat="1" ht="15" customHeight="1">
      <c r="A10" s="32"/>
      <c r="B10" s="32"/>
      <c r="C10" s="32"/>
      <c r="D10" s="32"/>
      <c r="E10" s="32"/>
      <c r="F10" s="32"/>
      <c r="G10" s="32"/>
      <c r="H10" s="32"/>
      <c r="I10" s="32"/>
      <c r="J10" s="32"/>
      <c r="K10" s="32"/>
      <c r="L10" s="32"/>
      <c r="M10" s="32"/>
      <c r="N10" s="32"/>
      <c r="O10" s="32"/>
      <c r="P10" s="32"/>
      <c r="Q10" s="32"/>
      <c r="R10" s="32"/>
      <c r="S10" s="32"/>
      <c r="T10" s="32"/>
      <c r="U10" s="514"/>
      <c r="V10" s="1496" t="s">
        <v>993</v>
      </c>
      <c r="W10" s="32"/>
      <c r="X10" s="514"/>
      <c r="Y10" s="1507" t="s">
        <v>499</v>
      </c>
      <c r="Z10" s="1502"/>
      <c r="AA10" s="512" t="s">
        <v>1052</v>
      </c>
      <c r="AB10" s="512" t="s">
        <v>1052</v>
      </c>
      <c r="AC10" s="512" t="s">
        <v>1052</v>
      </c>
      <c r="AD10" s="512" t="s">
        <v>1052</v>
      </c>
      <c r="AE10" s="512" t="s">
        <v>1052</v>
      </c>
      <c r="AF10" s="512" t="s">
        <v>1052</v>
      </c>
      <c r="AG10" s="512" t="s">
        <v>1052</v>
      </c>
      <c r="AH10" s="512" t="s">
        <v>1052</v>
      </c>
      <c r="AI10" s="512" t="s">
        <v>1052</v>
      </c>
      <c r="AJ10" s="512" t="s">
        <v>1052</v>
      </c>
      <c r="AK10" s="512" t="s">
        <v>1052</v>
      </c>
      <c r="AL10" s="512" t="s">
        <v>1052</v>
      </c>
      <c r="AM10" s="512" t="s">
        <v>1052</v>
      </c>
      <c r="AN10" s="512" t="s">
        <v>1052</v>
      </c>
      <c r="AO10" s="512" t="s">
        <v>1052</v>
      </c>
      <c r="AP10" s="512" t="s">
        <v>1052</v>
      </c>
      <c r="AQ10" s="512" t="s">
        <v>1052</v>
      </c>
      <c r="AR10" s="512" t="s">
        <v>1052</v>
      </c>
      <c r="AS10" s="512" t="s">
        <v>1052</v>
      </c>
      <c r="AT10" s="512" t="s">
        <v>1052</v>
      </c>
      <c r="AU10" s="512" t="s">
        <v>1052</v>
      </c>
      <c r="AV10" s="512" t="s">
        <v>1052</v>
      </c>
      <c r="AW10" s="512" t="s">
        <v>1052</v>
      </c>
      <c r="AX10" s="512" t="s">
        <v>1052</v>
      </c>
      <c r="AY10" s="512" t="s">
        <v>1052</v>
      </c>
      <c r="AZ10" s="512" t="s">
        <v>1052</v>
      </c>
      <c r="BA10" s="606" t="s">
        <v>1052</v>
      </c>
      <c r="BB10" s="512" t="s">
        <v>1052</v>
      </c>
      <c r="BC10" s="607" t="s">
        <v>1052</v>
      </c>
      <c r="BD10" s="512" t="s">
        <v>1052</v>
      </c>
      <c r="BE10" s="512" t="s">
        <v>1052</v>
      </c>
      <c r="BF10" s="607" t="s">
        <v>1052</v>
      </c>
      <c r="BG10" s="608" t="s">
        <v>1052</v>
      </c>
      <c r="BH10" s="609"/>
      <c r="BI10" s="602"/>
    </row>
    <row r="11" spans="1:71">
      <c r="U11" s="501" t="s">
        <v>483</v>
      </c>
      <c r="V11" s="1493"/>
      <c r="X11" s="501" t="s">
        <v>369</v>
      </c>
      <c r="Y11" s="1493"/>
      <c r="Z11" s="1502"/>
      <c r="AA11" s="504">
        <v>5783.5562164996709</v>
      </c>
      <c r="AB11" s="504">
        <v>5409.2127311902759</v>
      </c>
      <c r="AC11" s="504">
        <v>4471.0675546984112</v>
      </c>
      <c r="AD11" s="504">
        <v>3837.4991490557218</v>
      </c>
      <c r="AE11" s="504">
        <v>3568.0486865640378</v>
      </c>
      <c r="AF11" s="504">
        <v>3183.3423350686166</v>
      </c>
      <c r="AG11" s="504">
        <v>2807.0671637908167</v>
      </c>
      <c r="AH11" s="504">
        <v>2637.623094416258</v>
      </c>
      <c r="AI11" s="504">
        <v>2452.3078243535847</v>
      </c>
      <c r="AJ11" s="504">
        <v>2384.7139131052836</v>
      </c>
      <c r="AK11" s="504">
        <v>2228.8503173163772</v>
      </c>
      <c r="AL11" s="504">
        <v>1967.7814420583147</v>
      </c>
      <c r="AM11" s="504">
        <v>1331.3531249481232</v>
      </c>
      <c r="AN11" s="504">
        <v>1261.5042925813207</v>
      </c>
      <c r="AO11" s="504">
        <v>1238.3757229665991</v>
      </c>
      <c r="AP11" s="504">
        <v>1240.4511563652711</v>
      </c>
      <c r="AQ11" s="504">
        <v>1249.4836415749087</v>
      </c>
      <c r="AR11" s="504">
        <v>1248.7697656977525</v>
      </c>
      <c r="AS11" s="504">
        <v>1213.2112661107587</v>
      </c>
      <c r="AT11" s="504">
        <v>1175.1056033938135</v>
      </c>
      <c r="AU11" s="504">
        <v>1132.9849716526246</v>
      </c>
      <c r="AV11" s="504">
        <v>1109.7248724922995</v>
      </c>
      <c r="AW11" s="504">
        <v>1084.8700833068544</v>
      </c>
      <c r="AX11" s="504">
        <v>1039.8286389663235</v>
      </c>
      <c r="AY11" s="504">
        <v>1022.8578588671239</v>
      </c>
      <c r="AZ11" s="504">
        <v>996.81687137429356</v>
      </c>
      <c r="BA11" s="504">
        <v>1009.1722539774139</v>
      </c>
      <c r="BB11" s="504">
        <v>1024.8617463624519</v>
      </c>
      <c r="BC11" s="504">
        <v>938.3172597199748</v>
      </c>
      <c r="BD11" s="504">
        <v>892.79434531109723</v>
      </c>
      <c r="BE11" s="504">
        <v>853.9353856352144</v>
      </c>
      <c r="BF11" s="593">
        <v>855.42911472606295</v>
      </c>
      <c r="BG11" s="594">
        <v>816.9056527583848</v>
      </c>
      <c r="BH11" s="500"/>
      <c r="BI11" s="323"/>
      <c r="BL11" s="595"/>
    </row>
    <row r="12" spans="1:71" s="28" customFormat="1" ht="15" customHeight="1">
      <c r="A12" s="32"/>
      <c r="B12" s="32"/>
      <c r="C12" s="32"/>
      <c r="D12" s="32"/>
      <c r="E12" s="32"/>
      <c r="F12" s="32"/>
      <c r="G12" s="32"/>
      <c r="H12" s="32"/>
      <c r="I12" s="32"/>
      <c r="J12" s="32"/>
      <c r="K12" s="32"/>
      <c r="L12" s="32"/>
      <c r="M12" s="32"/>
      <c r="N12" s="32"/>
      <c r="O12" s="32"/>
      <c r="P12" s="32"/>
      <c r="Q12" s="32"/>
      <c r="R12" s="32"/>
      <c r="S12" s="32"/>
      <c r="T12" s="32"/>
      <c r="U12" s="503"/>
      <c r="V12" s="1494" t="s">
        <v>911</v>
      </c>
      <c r="W12" s="32"/>
      <c r="X12" s="503"/>
      <c r="Y12" s="1504" t="s">
        <v>436</v>
      </c>
      <c r="Z12" s="1502"/>
      <c r="AA12" s="507">
        <v>5482.0829068366993</v>
      </c>
      <c r="AB12" s="507">
        <v>5079.8250992218882</v>
      </c>
      <c r="AC12" s="507">
        <v>4141.1034816325782</v>
      </c>
      <c r="AD12" s="507">
        <v>3497.4315984361674</v>
      </c>
      <c r="AE12" s="507">
        <v>3223.9669688284653</v>
      </c>
      <c r="AF12" s="507">
        <v>2822.2071800557192</v>
      </c>
      <c r="AG12" s="507">
        <v>2447.2993189526683</v>
      </c>
      <c r="AH12" s="507">
        <v>2265.4009800573681</v>
      </c>
      <c r="AI12" s="507">
        <v>2088.6194322881638</v>
      </c>
      <c r="AJ12" s="507">
        <v>2020.2607765327082</v>
      </c>
      <c r="AK12" s="507">
        <v>1847.368804476439</v>
      </c>
      <c r="AL12" s="507">
        <v>1589.7169547367143</v>
      </c>
      <c r="AM12" s="507">
        <v>927.7103434734754</v>
      </c>
      <c r="AN12" s="507">
        <v>846.34032507850634</v>
      </c>
      <c r="AO12" s="507">
        <v>811.55281897120551</v>
      </c>
      <c r="AP12" s="507">
        <v>788.11871282478</v>
      </c>
      <c r="AQ12" s="507">
        <v>771.17023892621489</v>
      </c>
      <c r="AR12" s="507">
        <v>725.07721792666166</v>
      </c>
      <c r="AS12" s="507">
        <v>698.63475772518939</v>
      </c>
      <c r="AT12" s="507">
        <v>685.5504658606817</v>
      </c>
      <c r="AU12" s="507">
        <v>671.6435321785425</v>
      </c>
      <c r="AV12" s="507">
        <v>655.19181279721795</v>
      </c>
      <c r="AW12" s="507">
        <v>646.1762408071146</v>
      </c>
      <c r="AX12" s="507">
        <v>632.5233854243703</v>
      </c>
      <c r="AY12" s="507">
        <v>637.87110215118116</v>
      </c>
      <c r="AZ12" s="507">
        <v>614.65703782866626</v>
      </c>
      <c r="BA12" s="596">
        <v>605.00934907868714</v>
      </c>
      <c r="BB12" s="507">
        <v>621.03291337723203</v>
      </c>
      <c r="BC12" s="597">
        <v>558.57731589411742</v>
      </c>
      <c r="BD12" s="507">
        <v>535.2149424988902</v>
      </c>
      <c r="BE12" s="507">
        <v>525.2411497942561</v>
      </c>
      <c r="BF12" s="597">
        <v>525.81618645764297</v>
      </c>
      <c r="BG12" s="598">
        <v>510.34335396395664</v>
      </c>
      <c r="BH12" s="602"/>
      <c r="BI12" s="602"/>
      <c r="BJ12" s="141"/>
    </row>
    <row r="13" spans="1:71" s="28" customFormat="1" ht="15" customHeight="1">
      <c r="A13" s="32"/>
      <c r="B13" s="32"/>
      <c r="C13" s="32"/>
      <c r="D13" s="32"/>
      <c r="E13" s="32"/>
      <c r="F13" s="32"/>
      <c r="G13" s="32"/>
      <c r="H13" s="32"/>
      <c r="I13" s="32"/>
      <c r="J13" s="32"/>
      <c r="K13" s="32"/>
      <c r="L13" s="32"/>
      <c r="M13" s="32"/>
      <c r="N13" s="32"/>
      <c r="O13" s="32"/>
      <c r="P13" s="32"/>
      <c r="Q13" s="32"/>
      <c r="R13" s="32"/>
      <c r="S13" s="32"/>
      <c r="T13" s="32"/>
      <c r="U13" s="514"/>
      <c r="V13" s="1496" t="s">
        <v>912</v>
      </c>
      <c r="W13" s="32"/>
      <c r="X13" s="514"/>
      <c r="Y13" s="1507" t="s">
        <v>988</v>
      </c>
      <c r="Z13" s="1502"/>
      <c r="AA13" s="520">
        <v>301.47330966297227</v>
      </c>
      <c r="AB13" s="520">
        <v>329.38763196838727</v>
      </c>
      <c r="AC13" s="520">
        <v>329.96407306583234</v>
      </c>
      <c r="AD13" s="520">
        <v>340.06755061955408</v>
      </c>
      <c r="AE13" s="520">
        <v>344.08171773557268</v>
      </c>
      <c r="AF13" s="520">
        <v>361.13515501289737</v>
      </c>
      <c r="AG13" s="520">
        <v>359.76784483814879</v>
      </c>
      <c r="AH13" s="520">
        <v>372.22211435889011</v>
      </c>
      <c r="AI13" s="520">
        <v>363.6883920654206</v>
      </c>
      <c r="AJ13" s="520">
        <v>364.4531365725752</v>
      </c>
      <c r="AK13" s="520">
        <v>381.48151283993815</v>
      </c>
      <c r="AL13" s="520">
        <v>378.06448732160067</v>
      </c>
      <c r="AM13" s="520">
        <v>403.6427814746479</v>
      </c>
      <c r="AN13" s="520">
        <v>415.16396750281427</v>
      </c>
      <c r="AO13" s="520">
        <v>426.82290399539352</v>
      </c>
      <c r="AP13" s="520">
        <v>452.332443540491</v>
      </c>
      <c r="AQ13" s="520">
        <v>478.31340264869391</v>
      </c>
      <c r="AR13" s="520">
        <v>523.69254777109097</v>
      </c>
      <c r="AS13" s="520">
        <v>514.57650838556924</v>
      </c>
      <c r="AT13" s="520">
        <v>489.5551375331317</v>
      </c>
      <c r="AU13" s="520">
        <v>461.34143947408216</v>
      </c>
      <c r="AV13" s="520">
        <v>454.53305969508153</v>
      </c>
      <c r="AW13" s="520">
        <v>438.69384249973984</v>
      </c>
      <c r="AX13" s="520">
        <v>407.30525354195316</v>
      </c>
      <c r="AY13" s="520">
        <v>384.98675671594287</v>
      </c>
      <c r="AZ13" s="520">
        <v>382.15983354562724</v>
      </c>
      <c r="BA13" s="610">
        <v>404.16290489872665</v>
      </c>
      <c r="BB13" s="520">
        <v>403.82883298521983</v>
      </c>
      <c r="BC13" s="611">
        <v>379.73994382585755</v>
      </c>
      <c r="BD13" s="520">
        <v>357.57940281220698</v>
      </c>
      <c r="BE13" s="520">
        <v>328.6942358409583</v>
      </c>
      <c r="BF13" s="611">
        <v>329.61292826842003</v>
      </c>
      <c r="BG13" s="612">
        <v>306.56229879442827</v>
      </c>
      <c r="BH13" s="602"/>
      <c r="BI13" s="602"/>
      <c r="BJ13" s="141"/>
    </row>
    <row r="14" spans="1:71">
      <c r="U14" s="501" t="s">
        <v>380</v>
      </c>
      <c r="V14" s="1497"/>
      <c r="X14" s="501" t="s">
        <v>397</v>
      </c>
      <c r="Y14" s="1497"/>
      <c r="Z14" s="1502"/>
      <c r="AA14" s="613">
        <v>67.797731632736003</v>
      </c>
      <c r="AB14" s="613">
        <v>65.248243353215997</v>
      </c>
      <c r="AC14" s="613">
        <v>61.478530222144002</v>
      </c>
      <c r="AD14" s="613">
        <v>58.407957913088012</v>
      </c>
      <c r="AE14" s="613">
        <v>62.453988504991997</v>
      </c>
      <c r="AF14" s="613">
        <v>65.444100856063997</v>
      </c>
      <c r="AG14" s="613">
        <v>62.197089710335995</v>
      </c>
      <c r="AH14" s="613">
        <v>61.619331534432</v>
      </c>
      <c r="AI14" s="613">
        <v>58.927204139776009</v>
      </c>
      <c r="AJ14" s="613">
        <v>58.218198536511998</v>
      </c>
      <c r="AK14" s="613">
        <v>60.691840732319989</v>
      </c>
      <c r="AL14" s="613">
        <v>58.004849676704005</v>
      </c>
      <c r="AM14" s="613">
        <v>59.218043575488004</v>
      </c>
      <c r="AN14" s="613">
        <v>56.205930750143999</v>
      </c>
      <c r="AO14" s="613">
        <v>60.115658345343995</v>
      </c>
      <c r="AP14" s="613">
        <v>60.247105414271999</v>
      </c>
      <c r="AQ14" s="613">
        <v>61.13497814905601</v>
      </c>
      <c r="AR14" s="613">
        <v>56.999928091680012</v>
      </c>
      <c r="AS14" s="613">
        <v>55.580512595999991</v>
      </c>
      <c r="AT14" s="613">
        <v>57.409282114464006</v>
      </c>
      <c r="AU14" s="613">
        <v>60.396787449599998</v>
      </c>
      <c r="AV14" s="613">
        <v>60.112645066879992</v>
      </c>
      <c r="AW14" s="613">
        <v>51.675896708799996</v>
      </c>
      <c r="AX14" s="613">
        <v>51.921001798399999</v>
      </c>
      <c r="AY14" s="613">
        <v>48.054982361568001</v>
      </c>
      <c r="AZ14" s="613">
        <v>54.291191961440006</v>
      </c>
      <c r="BA14" s="613">
        <v>48.449983608320004</v>
      </c>
      <c r="BB14" s="613">
        <v>47.808405373215066</v>
      </c>
      <c r="BC14" s="613">
        <v>45.359672954399997</v>
      </c>
      <c r="BD14" s="613">
        <v>46.060420563359997</v>
      </c>
      <c r="BE14" s="613">
        <v>42.673267667519994</v>
      </c>
      <c r="BF14" s="614">
        <v>48.843753511840013</v>
      </c>
      <c r="BG14" s="615">
        <v>43.473768416959999</v>
      </c>
      <c r="BH14" s="367"/>
      <c r="BI14" s="323"/>
      <c r="BL14" s="595"/>
      <c r="BQ14" s="616"/>
      <c r="BR14" s="616"/>
      <c r="BS14" s="616"/>
    </row>
    <row r="15" spans="1:71" s="28" customFormat="1" ht="15" customHeight="1">
      <c r="A15" s="32"/>
      <c r="B15" s="32"/>
      <c r="C15" s="32"/>
      <c r="D15" s="32"/>
      <c r="E15" s="32"/>
      <c r="F15" s="32"/>
      <c r="G15" s="32"/>
      <c r="H15" s="32"/>
      <c r="I15" s="32"/>
      <c r="J15" s="32"/>
      <c r="K15" s="32"/>
      <c r="L15" s="32"/>
      <c r="M15" s="32"/>
      <c r="N15" s="32"/>
      <c r="O15" s="32"/>
      <c r="P15" s="32"/>
      <c r="Q15" s="32"/>
      <c r="R15" s="32"/>
      <c r="S15" s="32"/>
      <c r="T15" s="32"/>
      <c r="U15" s="503"/>
      <c r="V15" s="1494" t="s">
        <v>432</v>
      </c>
      <c r="W15" s="32"/>
      <c r="X15" s="503"/>
      <c r="Y15" s="1504" t="s">
        <v>437</v>
      </c>
      <c r="Z15" s="1502"/>
      <c r="AA15" s="617">
        <v>41.985849505376002</v>
      </c>
      <c r="AB15" s="617">
        <v>40.795688416895999</v>
      </c>
      <c r="AC15" s="617">
        <v>37.793562286144009</v>
      </c>
      <c r="AD15" s="617">
        <v>36.139749621248001</v>
      </c>
      <c r="AE15" s="617">
        <v>39.184483009951997</v>
      </c>
      <c r="AF15" s="617">
        <v>41.544159582463998</v>
      </c>
      <c r="AG15" s="617">
        <v>37.906594078975992</v>
      </c>
      <c r="AH15" s="617">
        <v>37.184823184991998</v>
      </c>
      <c r="AI15" s="617">
        <v>37.398038868735995</v>
      </c>
      <c r="AJ15" s="617">
        <v>36.772853707072002</v>
      </c>
      <c r="AK15" s="617">
        <v>38.242422103199992</v>
      </c>
      <c r="AL15" s="617">
        <v>36.880304959904002</v>
      </c>
      <c r="AM15" s="617">
        <v>37.032533216448002</v>
      </c>
      <c r="AN15" s="617">
        <v>34.202957095103997</v>
      </c>
      <c r="AO15" s="617">
        <v>37.439074900864</v>
      </c>
      <c r="AP15" s="617">
        <v>37.732814808192003</v>
      </c>
      <c r="AQ15" s="617">
        <v>38.256852765376003</v>
      </c>
      <c r="AR15" s="617">
        <v>33.932382573600002</v>
      </c>
      <c r="AS15" s="617">
        <v>35.548057980959996</v>
      </c>
      <c r="AT15" s="617">
        <v>40.130428031904003</v>
      </c>
      <c r="AU15" s="617">
        <v>40.576025091839995</v>
      </c>
      <c r="AV15" s="617">
        <v>39.998026678399995</v>
      </c>
      <c r="AW15" s="617">
        <v>31.5219737392</v>
      </c>
      <c r="AX15" s="617">
        <v>31.584798882560001</v>
      </c>
      <c r="AY15" s="617">
        <v>28.250540249568001</v>
      </c>
      <c r="AZ15" s="617">
        <v>35.601890088800005</v>
      </c>
      <c r="BA15" s="618">
        <v>29.973598430720006</v>
      </c>
      <c r="BB15" s="617">
        <v>28.286013595935064</v>
      </c>
      <c r="BC15" s="619">
        <v>25.435759779359998</v>
      </c>
      <c r="BD15" s="617">
        <v>27.873658139039996</v>
      </c>
      <c r="BE15" s="617">
        <v>26.701363483199994</v>
      </c>
      <c r="BF15" s="619">
        <v>30.258568846240014</v>
      </c>
      <c r="BG15" s="620">
        <v>26.303042897599997</v>
      </c>
      <c r="BH15" s="602"/>
      <c r="BI15" s="602"/>
      <c r="BJ15" s="141"/>
    </row>
    <row r="16" spans="1:71" s="28" customFormat="1" ht="15" customHeight="1">
      <c r="A16" s="32"/>
      <c r="B16" s="32"/>
      <c r="C16" s="32"/>
      <c r="D16" s="32"/>
      <c r="E16" s="32"/>
      <c r="F16" s="32"/>
      <c r="G16" s="32"/>
      <c r="H16" s="32"/>
      <c r="I16" s="32"/>
      <c r="J16" s="32"/>
      <c r="K16" s="32"/>
      <c r="L16" s="32"/>
      <c r="M16" s="32"/>
      <c r="N16" s="32"/>
      <c r="O16" s="32"/>
      <c r="P16" s="32"/>
      <c r="Q16" s="32"/>
      <c r="R16" s="32"/>
      <c r="S16" s="32"/>
      <c r="T16" s="32"/>
      <c r="U16" s="514"/>
      <c r="V16" s="1496" t="s">
        <v>913</v>
      </c>
      <c r="W16" s="32"/>
      <c r="X16" s="514"/>
      <c r="Y16" s="1507" t="s">
        <v>522</v>
      </c>
      <c r="Z16" s="1502"/>
      <c r="AA16" s="525">
        <v>25.811882127359997</v>
      </c>
      <c r="AB16" s="525">
        <v>24.452554936320002</v>
      </c>
      <c r="AC16" s="525">
        <v>23.684967936</v>
      </c>
      <c r="AD16" s="525">
        <v>22.268208291840004</v>
      </c>
      <c r="AE16" s="525">
        <v>23.269505495040001</v>
      </c>
      <c r="AF16" s="525">
        <v>23.899941273600003</v>
      </c>
      <c r="AG16" s="525">
        <v>24.290495631360002</v>
      </c>
      <c r="AH16" s="525">
        <v>24.434508349440001</v>
      </c>
      <c r="AI16" s="525">
        <v>21.529165271040004</v>
      </c>
      <c r="AJ16" s="525">
        <v>21.44534482944</v>
      </c>
      <c r="AK16" s="525">
        <v>22.44941862912</v>
      </c>
      <c r="AL16" s="525">
        <v>21.124544716800003</v>
      </c>
      <c r="AM16" s="525">
        <v>22.185510359040002</v>
      </c>
      <c r="AN16" s="525">
        <v>22.002973655040002</v>
      </c>
      <c r="AO16" s="525">
        <v>22.676583444480002</v>
      </c>
      <c r="AP16" s="525">
        <v>22.514290606079999</v>
      </c>
      <c r="AQ16" s="525">
        <v>22.878125383680004</v>
      </c>
      <c r="AR16" s="525">
        <v>23.067545518080003</v>
      </c>
      <c r="AS16" s="525">
        <v>20.032454615040002</v>
      </c>
      <c r="AT16" s="525">
        <v>17.278854082560002</v>
      </c>
      <c r="AU16" s="525">
        <v>19.82076235776</v>
      </c>
      <c r="AV16" s="525">
        <v>20.114618388479997</v>
      </c>
      <c r="AW16" s="525">
        <v>20.1539229696</v>
      </c>
      <c r="AX16" s="525">
        <v>20.336202915839998</v>
      </c>
      <c r="AY16" s="525">
        <v>19.804442112</v>
      </c>
      <c r="AZ16" s="525">
        <v>18.689301872640002</v>
      </c>
      <c r="BA16" s="621">
        <v>18.476385177600001</v>
      </c>
      <c r="BB16" s="525">
        <v>19.522391777280003</v>
      </c>
      <c r="BC16" s="622">
        <v>19.923913175040003</v>
      </c>
      <c r="BD16" s="525">
        <v>18.186762424320001</v>
      </c>
      <c r="BE16" s="525">
        <v>15.97190418432</v>
      </c>
      <c r="BF16" s="622">
        <v>18.5851846656</v>
      </c>
      <c r="BG16" s="623">
        <v>17.170725519359998</v>
      </c>
      <c r="BH16" s="624"/>
      <c r="BI16" s="602"/>
      <c r="BJ16" s="141"/>
    </row>
    <row r="17" spans="1:71">
      <c r="A17" s="32"/>
      <c r="U17" s="501" t="s">
        <v>136</v>
      </c>
      <c r="V17" s="1497"/>
      <c r="X17" s="501" t="s">
        <v>306</v>
      </c>
      <c r="Y17" s="1497"/>
      <c r="Z17" s="1502"/>
      <c r="AA17" s="504">
        <v>28002.443564406996</v>
      </c>
      <c r="AB17" s="504">
        <v>27824.998421324319</v>
      </c>
      <c r="AC17" s="504">
        <v>28825.396245136606</v>
      </c>
      <c r="AD17" s="504">
        <v>28746.314404720993</v>
      </c>
      <c r="AE17" s="504">
        <v>29344.849560619987</v>
      </c>
      <c r="AF17" s="504">
        <v>28764.366757898533</v>
      </c>
      <c r="AG17" s="504">
        <v>28109.0184506925</v>
      </c>
      <c r="AH17" s="504">
        <v>28273.910604237848</v>
      </c>
      <c r="AI17" s="504">
        <v>27132.881146260846</v>
      </c>
      <c r="AJ17" s="504">
        <v>27243.869423540589</v>
      </c>
      <c r="AK17" s="504">
        <v>27100.452041364297</v>
      </c>
      <c r="AL17" s="504">
        <v>26603.593447918898</v>
      </c>
      <c r="AM17" s="504">
        <v>26764.174635647003</v>
      </c>
      <c r="AN17" s="504">
        <v>26253.988643777397</v>
      </c>
      <c r="AO17" s="504">
        <v>26255.292085661174</v>
      </c>
      <c r="AP17" s="504">
        <v>26600.478058025135</v>
      </c>
      <c r="AQ17" s="504">
        <v>26399.44769737051</v>
      </c>
      <c r="AR17" s="504">
        <v>26164.833446369885</v>
      </c>
      <c r="AS17" s="504">
        <v>25828.878771976</v>
      </c>
      <c r="AT17" s="504">
        <v>25859.647751021032</v>
      </c>
      <c r="AU17" s="504">
        <v>25749.925313321295</v>
      </c>
      <c r="AV17" s="504">
        <v>25075.890378819284</v>
      </c>
      <c r="AW17" s="504">
        <v>24664.094524471817</v>
      </c>
      <c r="AX17" s="504">
        <v>24987.630150013742</v>
      </c>
      <c r="AY17" s="504">
        <v>24747.540015099836</v>
      </c>
      <c r="AZ17" s="504">
        <v>24551.63259074877</v>
      </c>
      <c r="BA17" s="504">
        <v>24656.702096064946</v>
      </c>
      <c r="BB17" s="504">
        <v>24624.876438293293</v>
      </c>
      <c r="BC17" s="504">
        <v>24508.78803495779</v>
      </c>
      <c r="BD17" s="504">
        <v>24544.803822589314</v>
      </c>
      <c r="BE17" s="504">
        <v>24660.931999739976</v>
      </c>
      <c r="BF17" s="593">
        <v>24779.506755894967</v>
      </c>
      <c r="BG17" s="594">
        <v>24467.70081670583</v>
      </c>
      <c r="BH17" s="367"/>
      <c r="BI17" s="323"/>
      <c r="BL17" s="595"/>
    </row>
    <row r="18" spans="1:71" s="28" customFormat="1" ht="15" customHeight="1">
      <c r="A18" s="32"/>
      <c r="B18" s="32"/>
      <c r="C18" s="32"/>
      <c r="D18" s="32"/>
      <c r="E18" s="32"/>
      <c r="F18" s="32"/>
      <c r="G18" s="32"/>
      <c r="H18" s="32"/>
      <c r="I18" s="32"/>
      <c r="J18" s="32"/>
      <c r="K18" s="32"/>
      <c r="L18" s="32"/>
      <c r="M18" s="32"/>
      <c r="N18" s="32"/>
      <c r="O18" s="32"/>
      <c r="P18" s="32"/>
      <c r="Q18" s="32"/>
      <c r="R18" s="32"/>
      <c r="S18" s="32"/>
      <c r="T18" s="32"/>
      <c r="U18" s="503"/>
      <c r="V18" s="1494" t="s">
        <v>433</v>
      </c>
      <c r="W18" s="32"/>
      <c r="X18" s="503"/>
      <c r="Y18" s="1504" t="s">
        <v>438</v>
      </c>
      <c r="Z18" s="1502"/>
      <c r="AA18" s="507">
        <v>10553.652466618023</v>
      </c>
      <c r="AB18" s="507">
        <v>10763.28943203911</v>
      </c>
      <c r="AC18" s="507">
        <v>10835.457673705234</v>
      </c>
      <c r="AD18" s="507">
        <v>10720.156918063341</v>
      </c>
      <c r="AE18" s="507">
        <v>10555.23939621022</v>
      </c>
      <c r="AF18" s="507">
        <v>10436.664940913421</v>
      </c>
      <c r="AG18" s="507">
        <v>10324.046506900433</v>
      </c>
      <c r="AH18" s="507">
        <v>10278.179590889938</v>
      </c>
      <c r="AI18" s="507">
        <v>10211.457769714494</v>
      </c>
      <c r="AJ18" s="507">
        <v>10161.963564695219</v>
      </c>
      <c r="AK18" s="507">
        <v>10042.300845934904</v>
      </c>
      <c r="AL18" s="507">
        <v>10095.248650267635</v>
      </c>
      <c r="AM18" s="507">
        <v>10023.896592287514</v>
      </c>
      <c r="AN18" s="507">
        <v>9913.249742825119</v>
      </c>
      <c r="AO18" s="507">
        <v>9709.099453565861</v>
      </c>
      <c r="AP18" s="507">
        <v>9688.7952188536237</v>
      </c>
      <c r="AQ18" s="507">
        <v>9661.4849310847258</v>
      </c>
      <c r="AR18" s="507">
        <v>9714.075648000111</v>
      </c>
      <c r="AS18" s="507">
        <v>9617.2720125056858</v>
      </c>
      <c r="AT18" s="507">
        <v>9497.3324371309081</v>
      </c>
      <c r="AU18" s="507">
        <v>9186.3639115792903</v>
      </c>
      <c r="AV18" s="507">
        <v>9132.7775785735357</v>
      </c>
      <c r="AW18" s="507">
        <v>8907.5060934577177</v>
      </c>
      <c r="AX18" s="507">
        <v>8665.2694607916164</v>
      </c>
      <c r="AY18" s="507">
        <v>8448.6770960528665</v>
      </c>
      <c r="AZ18" s="507">
        <v>8438.0028257688627</v>
      </c>
      <c r="BA18" s="596">
        <v>8378.448017802164</v>
      </c>
      <c r="BB18" s="507">
        <v>8393.420560857754</v>
      </c>
      <c r="BC18" s="597">
        <v>8360.7943576454782</v>
      </c>
      <c r="BD18" s="507">
        <v>8470.9006375468616</v>
      </c>
      <c r="BE18" s="507">
        <v>8547.0477387431165</v>
      </c>
      <c r="BF18" s="596">
        <v>8642.1904387760569</v>
      </c>
      <c r="BG18" s="598">
        <v>8660.6123279133408</v>
      </c>
      <c r="BH18" s="320"/>
      <c r="BI18" s="602"/>
    </row>
    <row r="19" spans="1:71" s="28" customFormat="1" ht="15" customHeight="1">
      <c r="A19" s="32"/>
      <c r="B19" s="32"/>
      <c r="C19" s="32"/>
      <c r="D19" s="32"/>
      <c r="E19" s="32"/>
      <c r="F19" s="32"/>
      <c r="G19" s="32"/>
      <c r="H19" s="32"/>
      <c r="I19" s="32"/>
      <c r="J19" s="32"/>
      <c r="K19" s="32"/>
      <c r="L19" s="32"/>
      <c r="M19" s="32"/>
      <c r="N19" s="32"/>
      <c r="O19" s="32"/>
      <c r="P19" s="32"/>
      <c r="Q19" s="32"/>
      <c r="R19" s="32"/>
      <c r="S19" s="32"/>
      <c r="T19" s="32"/>
      <c r="U19" s="503"/>
      <c r="V19" s="1495" t="s">
        <v>581</v>
      </c>
      <c r="W19" s="32"/>
      <c r="X19" s="503"/>
      <c r="Y19" s="1505" t="s">
        <v>427</v>
      </c>
      <c r="Z19" s="1502"/>
      <c r="AA19" s="509">
        <v>3786.0902614134038</v>
      </c>
      <c r="AB19" s="509">
        <v>3805.2340862315323</v>
      </c>
      <c r="AC19" s="509">
        <v>3801.7159431662531</v>
      </c>
      <c r="AD19" s="509">
        <v>3721.5885848000657</v>
      </c>
      <c r="AE19" s="509">
        <v>3619.8715948148292</v>
      </c>
      <c r="AF19" s="509">
        <v>3595.471783316345</v>
      </c>
      <c r="AG19" s="509">
        <v>3568.6372708827803</v>
      </c>
      <c r="AH19" s="509">
        <v>3531.7083224610988</v>
      </c>
      <c r="AI19" s="509">
        <v>3476.272967873484</v>
      </c>
      <c r="AJ19" s="509">
        <v>3445.0931565429091</v>
      </c>
      <c r="AK19" s="509">
        <v>3365.4434961651282</v>
      </c>
      <c r="AL19" s="509">
        <v>3342.1932690673661</v>
      </c>
      <c r="AM19" s="509">
        <v>3328.91882673292</v>
      </c>
      <c r="AN19" s="509">
        <v>3277.7469030696025</v>
      </c>
      <c r="AO19" s="509">
        <v>3197.05987987664</v>
      </c>
      <c r="AP19" s="509">
        <v>3180.4054420220787</v>
      </c>
      <c r="AQ19" s="509">
        <v>3105.8753801242092</v>
      </c>
      <c r="AR19" s="509">
        <v>3046.2667475902663</v>
      </c>
      <c r="AS19" s="509">
        <v>2991.2279864971133</v>
      </c>
      <c r="AT19" s="509">
        <v>2946.5951038728358</v>
      </c>
      <c r="AU19" s="509">
        <v>2880.7112921444364</v>
      </c>
      <c r="AV19" s="509">
        <v>2876.2641626586637</v>
      </c>
      <c r="AW19" s="509">
        <v>2829.2562735996898</v>
      </c>
      <c r="AX19" s="509">
        <v>2759.260783129736</v>
      </c>
      <c r="AY19" s="509">
        <v>2710.784291148489</v>
      </c>
      <c r="AZ19" s="509">
        <v>2707.2133317362582</v>
      </c>
      <c r="BA19" s="599">
        <v>2664.1881257895989</v>
      </c>
      <c r="BB19" s="509">
        <v>2678.6457088220363</v>
      </c>
      <c r="BC19" s="600">
        <v>2679.6210513244805</v>
      </c>
      <c r="BD19" s="509">
        <v>2700.5395162923423</v>
      </c>
      <c r="BE19" s="509">
        <v>2711.178946897156</v>
      </c>
      <c r="BF19" s="599">
        <v>2749.5613960989162</v>
      </c>
      <c r="BG19" s="601">
        <v>2708.8490376502791</v>
      </c>
      <c r="BH19" s="602"/>
      <c r="BI19" s="602"/>
    </row>
    <row r="20" spans="1:71" s="28" customFormat="1" ht="15" customHeight="1">
      <c r="A20" s="32"/>
      <c r="B20" s="32"/>
      <c r="C20" s="32"/>
      <c r="D20" s="32"/>
      <c r="E20" s="32"/>
      <c r="F20" s="32"/>
      <c r="G20" s="32"/>
      <c r="H20" s="32"/>
      <c r="I20" s="32"/>
      <c r="J20" s="32"/>
      <c r="K20" s="32"/>
      <c r="L20" s="32"/>
      <c r="M20" s="32"/>
      <c r="N20" s="32"/>
      <c r="O20" s="32"/>
      <c r="P20" s="32"/>
      <c r="Q20" s="32"/>
      <c r="R20" s="32"/>
      <c r="S20" s="32"/>
      <c r="T20" s="32"/>
      <c r="U20" s="503"/>
      <c r="V20" s="1495" t="s">
        <v>434</v>
      </c>
      <c r="W20" s="32"/>
      <c r="X20" s="503"/>
      <c r="Y20" s="1505" t="s">
        <v>439</v>
      </c>
      <c r="Z20" s="1502"/>
      <c r="AA20" s="509">
        <v>13584.764366957101</v>
      </c>
      <c r="AB20" s="509">
        <v>13188.587258901342</v>
      </c>
      <c r="AC20" s="509">
        <v>14111.684726430112</v>
      </c>
      <c r="AD20" s="509">
        <v>14238.115895682149</v>
      </c>
      <c r="AE20" s="509">
        <v>15094.759159785022</v>
      </c>
      <c r="AF20" s="509">
        <v>14663.15386732317</v>
      </c>
      <c r="AG20" s="509">
        <v>14150.097459898669</v>
      </c>
      <c r="AH20" s="509">
        <v>14399.07864910752</v>
      </c>
      <c r="AI20" s="509">
        <v>13386.596638809238</v>
      </c>
      <c r="AJ20" s="509">
        <v>13578.903738651679</v>
      </c>
      <c r="AK20" s="509">
        <v>13636.491436431661</v>
      </c>
      <c r="AL20" s="509">
        <v>13111.955591121026</v>
      </c>
      <c r="AM20" s="509">
        <v>13358.420116990372</v>
      </c>
      <c r="AN20" s="509">
        <v>13014.371685929143</v>
      </c>
      <c r="AO20" s="509">
        <v>13302.630324241221</v>
      </c>
      <c r="AP20" s="509">
        <v>13682.059637568993</v>
      </c>
      <c r="AQ20" s="509">
        <v>13585.968361751316</v>
      </c>
      <c r="AR20" s="509">
        <v>13358.668977988698</v>
      </c>
      <c r="AS20" s="509">
        <v>13178.136712733207</v>
      </c>
      <c r="AT20" s="509">
        <v>13378.785519196026</v>
      </c>
      <c r="AU20" s="509">
        <v>13648.583329375993</v>
      </c>
      <c r="AV20" s="509">
        <v>13031.693767459192</v>
      </c>
      <c r="AW20" s="509">
        <v>12892.195718380552</v>
      </c>
      <c r="AX20" s="509">
        <v>13527.109300428441</v>
      </c>
      <c r="AY20" s="509">
        <v>13553.577878798871</v>
      </c>
      <c r="AZ20" s="509">
        <v>13373.933683895668</v>
      </c>
      <c r="BA20" s="599">
        <v>13583.654087929845</v>
      </c>
      <c r="BB20" s="509">
        <v>13523.491259913299</v>
      </c>
      <c r="BC20" s="600">
        <v>13439.904151941071</v>
      </c>
      <c r="BD20" s="509">
        <v>13342.63620596203</v>
      </c>
      <c r="BE20" s="509">
        <v>13372.557511053852</v>
      </c>
      <c r="BF20" s="600">
        <v>13355.903963460658</v>
      </c>
      <c r="BG20" s="601">
        <v>13067.899014499582</v>
      </c>
      <c r="BH20" s="602"/>
      <c r="BI20" s="602"/>
    </row>
    <row r="21" spans="1:71" s="28" customFormat="1" ht="15" customHeight="1">
      <c r="A21" s="32"/>
      <c r="B21" s="32"/>
      <c r="C21" s="32"/>
      <c r="D21" s="32"/>
      <c r="E21" s="32"/>
      <c r="F21" s="32"/>
      <c r="G21" s="32"/>
      <c r="H21" s="32"/>
      <c r="I21" s="32"/>
      <c r="J21" s="32"/>
      <c r="K21" s="32"/>
      <c r="L21" s="32"/>
      <c r="M21" s="32"/>
      <c r="N21" s="32"/>
      <c r="O21" s="32"/>
      <c r="P21" s="32"/>
      <c r="Q21" s="32"/>
      <c r="R21" s="32"/>
      <c r="S21" s="32"/>
      <c r="T21" s="32"/>
      <c r="U21" s="514"/>
      <c r="V21" s="1496" t="s">
        <v>914</v>
      </c>
      <c r="W21" s="32"/>
      <c r="X21" s="514"/>
      <c r="Y21" s="1507" t="s">
        <v>989</v>
      </c>
      <c r="Z21" s="1502"/>
      <c r="AA21" s="520">
        <v>77.936469418468775</v>
      </c>
      <c r="AB21" s="520">
        <v>67.887644152335511</v>
      </c>
      <c r="AC21" s="520">
        <v>76.537901835007162</v>
      </c>
      <c r="AD21" s="520">
        <v>66.453006175434481</v>
      </c>
      <c r="AE21" s="520">
        <v>74.9794098099173</v>
      </c>
      <c r="AF21" s="520">
        <v>69.076166345591602</v>
      </c>
      <c r="AG21" s="520">
        <v>66.237213010619683</v>
      </c>
      <c r="AH21" s="520">
        <v>64.944041779289975</v>
      </c>
      <c r="AI21" s="520">
        <v>58.553769863631018</v>
      </c>
      <c r="AJ21" s="525">
        <v>57.908963650782937</v>
      </c>
      <c r="AK21" s="525">
        <v>56.216262832604087</v>
      </c>
      <c r="AL21" s="525">
        <v>54.195937462870234</v>
      </c>
      <c r="AM21" s="525">
        <v>52.939099636199451</v>
      </c>
      <c r="AN21" s="525">
        <v>48.620311953530845</v>
      </c>
      <c r="AO21" s="525">
        <v>46.50242797745382</v>
      </c>
      <c r="AP21" s="525">
        <v>49.217759580439989</v>
      </c>
      <c r="AQ21" s="525">
        <v>46.11902441025736</v>
      </c>
      <c r="AR21" s="525">
        <v>45.822072790812598</v>
      </c>
      <c r="AS21" s="525">
        <v>42.242060239993478</v>
      </c>
      <c r="AT21" s="525">
        <v>36.934690821261476</v>
      </c>
      <c r="AU21" s="525">
        <v>34.266780221578216</v>
      </c>
      <c r="AV21" s="525">
        <v>35.154870127892444</v>
      </c>
      <c r="AW21" s="525">
        <v>35.136439033858579</v>
      </c>
      <c r="AX21" s="525">
        <v>35.99060566394634</v>
      </c>
      <c r="AY21" s="525">
        <v>34.500749099608178</v>
      </c>
      <c r="AZ21" s="525">
        <v>32.482749347982299</v>
      </c>
      <c r="BA21" s="621">
        <v>30.411864543339604</v>
      </c>
      <c r="BB21" s="525">
        <v>29.318908700205291</v>
      </c>
      <c r="BC21" s="622">
        <v>28.468474046761049</v>
      </c>
      <c r="BD21" s="525">
        <v>30.727462788081951</v>
      </c>
      <c r="BE21" s="525">
        <v>30.147803045850857</v>
      </c>
      <c r="BF21" s="622">
        <v>31.850957559332855</v>
      </c>
      <c r="BG21" s="623">
        <v>30.340436642631122</v>
      </c>
      <c r="BH21" s="602"/>
      <c r="BI21" s="602"/>
    </row>
    <row r="22" spans="1:71" ht="13.35" customHeight="1">
      <c r="U22" s="501" t="s">
        <v>137</v>
      </c>
      <c r="V22" s="1497"/>
      <c r="X22" s="501" t="s">
        <v>307</v>
      </c>
      <c r="Y22" s="1497"/>
      <c r="Z22" s="1502"/>
      <c r="AA22" s="504">
        <v>14544.309746943598</v>
      </c>
      <c r="AB22" s="504">
        <v>14377.201972600691</v>
      </c>
      <c r="AC22" s="504">
        <v>14259.982758853419</v>
      </c>
      <c r="AD22" s="504">
        <v>13953.273107622024</v>
      </c>
      <c r="AE22" s="504">
        <v>13668.034260314316</v>
      </c>
      <c r="AF22" s="504">
        <v>13264.145981306272</v>
      </c>
      <c r="AG22" s="504">
        <v>12874.226572283069</v>
      </c>
      <c r="AH22" s="504">
        <v>12441.526291718605</v>
      </c>
      <c r="AI22" s="504">
        <v>11927.765986148062</v>
      </c>
      <c r="AJ22" s="504">
        <v>11464.598603384527</v>
      </c>
      <c r="AK22" s="504">
        <v>11036.964569112506</v>
      </c>
      <c r="AL22" s="504">
        <v>10542.827064061226</v>
      </c>
      <c r="AM22" s="504">
        <v>10081.802369401066</v>
      </c>
      <c r="AN22" s="504">
        <v>9657.5594421226415</v>
      </c>
      <c r="AO22" s="504">
        <v>9201.5681752931778</v>
      </c>
      <c r="AP22" s="504">
        <v>8762.6016383873903</v>
      </c>
      <c r="AQ22" s="504">
        <v>8271.6968026473714</v>
      </c>
      <c r="AR22" s="504">
        <v>7814.6756734972987</v>
      </c>
      <c r="AS22" s="504">
        <v>7357.0889274548381</v>
      </c>
      <c r="AT22" s="504">
        <v>6865.7778962760649</v>
      </c>
      <c r="AU22" s="504">
        <v>6428.9034846937766</v>
      </c>
      <c r="AV22" s="504">
        <v>6095.454651785627</v>
      </c>
      <c r="AW22" s="504">
        <v>5786.1518698811788</v>
      </c>
      <c r="AX22" s="504">
        <v>5503.8397361995685</v>
      </c>
      <c r="AY22" s="504">
        <v>5230.9327803275391</v>
      </c>
      <c r="AZ22" s="504">
        <v>4969.9234341105084</v>
      </c>
      <c r="BA22" s="504">
        <v>4714.1411422911751</v>
      </c>
      <c r="BB22" s="504">
        <v>4460.1427348087982</v>
      </c>
      <c r="BC22" s="504">
        <v>4263.0680083617044</v>
      </c>
      <c r="BD22" s="504">
        <v>4088.2910437962637</v>
      </c>
      <c r="BE22" s="504">
        <v>3895.2907577580795</v>
      </c>
      <c r="BF22" s="593">
        <v>3749.5918445443749</v>
      </c>
      <c r="BG22" s="594">
        <v>3627.9786054283145</v>
      </c>
      <c r="BH22" s="367"/>
      <c r="BI22" s="323"/>
      <c r="BL22" s="595"/>
    </row>
    <row r="23" spans="1:71" s="28" customFormat="1" ht="16.649999999999999" customHeight="1">
      <c r="A23" s="32"/>
      <c r="B23" s="32"/>
      <c r="C23" s="32"/>
      <c r="D23" s="32"/>
      <c r="E23" s="32"/>
      <c r="F23" s="32"/>
      <c r="G23" s="32"/>
      <c r="H23" s="32"/>
      <c r="I23" s="32"/>
      <c r="J23" s="32"/>
      <c r="K23" s="32"/>
      <c r="L23" s="32"/>
      <c r="M23" s="32"/>
      <c r="N23" s="32"/>
      <c r="O23" s="32"/>
      <c r="P23" s="32"/>
      <c r="Q23" s="32"/>
      <c r="R23" s="32"/>
      <c r="S23" s="32"/>
      <c r="T23" s="32"/>
      <c r="U23" s="503"/>
      <c r="V23" s="1494" t="s">
        <v>435</v>
      </c>
      <c r="W23" s="32"/>
      <c r="X23" s="503"/>
      <c r="Y23" s="1508" t="s">
        <v>440</v>
      </c>
      <c r="Z23" s="1502"/>
      <c r="AA23" s="507">
        <v>11092.464284537977</v>
      </c>
      <c r="AB23" s="507">
        <v>10953.159311998643</v>
      </c>
      <c r="AC23" s="507">
        <v>10861.840276637948</v>
      </c>
      <c r="AD23" s="507">
        <v>10612.546924656152</v>
      </c>
      <c r="AE23" s="507">
        <v>10392.667080824152</v>
      </c>
      <c r="AF23" s="507">
        <v>10024.105876551135</v>
      </c>
      <c r="AG23" s="507">
        <v>9676.8807812416344</v>
      </c>
      <c r="AH23" s="507">
        <v>9288.0778604243133</v>
      </c>
      <c r="AI23" s="507">
        <v>8837.7915447711111</v>
      </c>
      <c r="AJ23" s="507">
        <v>8407.2869890852089</v>
      </c>
      <c r="AK23" s="507">
        <v>8007.194153010827</v>
      </c>
      <c r="AL23" s="507">
        <v>7608.3893625070978</v>
      </c>
      <c r="AM23" s="507">
        <v>7210.7942601903233</v>
      </c>
      <c r="AN23" s="507">
        <v>6811.211807195742</v>
      </c>
      <c r="AO23" s="507">
        <v>6400.8854260252429</v>
      </c>
      <c r="AP23" s="507">
        <v>5991.6846939084062</v>
      </c>
      <c r="AQ23" s="507">
        <v>5570.8866085765812</v>
      </c>
      <c r="AR23" s="507">
        <v>5180.9779623538698</v>
      </c>
      <c r="AS23" s="507">
        <v>4745.9453891679696</v>
      </c>
      <c r="AT23" s="507">
        <v>4366.5480000228499</v>
      </c>
      <c r="AU23" s="507">
        <v>3995.900996498835</v>
      </c>
      <c r="AV23" s="507">
        <v>3697.7465429270333</v>
      </c>
      <c r="AW23" s="507">
        <v>3445.2536458083982</v>
      </c>
      <c r="AX23" s="507">
        <v>3204.9090668096187</v>
      </c>
      <c r="AY23" s="507">
        <v>2955.6021716609725</v>
      </c>
      <c r="AZ23" s="507">
        <v>2733.8490745833878</v>
      </c>
      <c r="BA23" s="596">
        <v>2518.5091650893251</v>
      </c>
      <c r="BB23" s="507">
        <v>2343.7640872132083</v>
      </c>
      <c r="BC23" s="597">
        <v>2173.0339201019538</v>
      </c>
      <c r="BD23" s="507">
        <v>2024.5845104245805</v>
      </c>
      <c r="BE23" s="507">
        <v>1885.397457751232</v>
      </c>
      <c r="BF23" s="597">
        <v>1757.3844849385828</v>
      </c>
      <c r="BG23" s="598">
        <v>1636.7569218167473</v>
      </c>
      <c r="BH23" s="625"/>
      <c r="BI23" s="626"/>
    </row>
    <row r="24" spans="1:71" s="28" customFormat="1" ht="15" customHeight="1">
      <c r="A24" s="32"/>
      <c r="B24" s="32"/>
      <c r="C24" s="32"/>
      <c r="D24" s="32"/>
      <c r="E24" s="32"/>
      <c r="F24" s="32"/>
      <c r="G24" s="32"/>
      <c r="H24" s="32"/>
      <c r="I24" s="32"/>
      <c r="J24" s="32"/>
      <c r="K24" s="32"/>
      <c r="L24" s="32"/>
      <c r="M24" s="32"/>
      <c r="N24" s="32"/>
      <c r="O24" s="32"/>
      <c r="P24" s="32"/>
      <c r="Q24" s="32"/>
      <c r="R24" s="32"/>
      <c r="S24" s="32"/>
      <c r="T24" s="32"/>
      <c r="U24" s="503"/>
      <c r="V24" s="1495" t="s">
        <v>423</v>
      </c>
      <c r="W24" s="32"/>
      <c r="X24" s="503"/>
      <c r="Y24" s="1509" t="s">
        <v>429</v>
      </c>
      <c r="Z24" s="1502"/>
      <c r="AA24" s="627">
        <v>60.471456098349925</v>
      </c>
      <c r="AB24" s="627">
        <v>59.787919485866539</v>
      </c>
      <c r="AC24" s="627">
        <v>59.917379543310133</v>
      </c>
      <c r="AD24" s="627">
        <v>60.062843449619393</v>
      </c>
      <c r="AE24" s="627">
        <v>59.755911788135244</v>
      </c>
      <c r="AF24" s="627">
        <v>59.891958351896804</v>
      </c>
      <c r="AG24" s="627">
        <v>60.042155318399999</v>
      </c>
      <c r="AH24" s="627">
        <v>60.3265988064</v>
      </c>
      <c r="AI24" s="627">
        <v>60.017911685280005</v>
      </c>
      <c r="AJ24" s="627">
        <v>60.254123260320007</v>
      </c>
      <c r="AK24" s="627">
        <v>60.564982987680011</v>
      </c>
      <c r="AL24" s="627">
        <v>61.118205112800013</v>
      </c>
      <c r="AM24" s="627">
        <v>77.530655484960008</v>
      </c>
      <c r="AN24" s="627">
        <v>91.147246660959993</v>
      </c>
      <c r="AO24" s="627">
        <v>94.102368156799997</v>
      </c>
      <c r="AP24" s="627">
        <v>106.88330629651199</v>
      </c>
      <c r="AQ24" s="627">
        <v>110.3389171000064</v>
      </c>
      <c r="AR24" s="627">
        <v>106.57965153473282</v>
      </c>
      <c r="AS24" s="509">
        <v>119.78478657221758</v>
      </c>
      <c r="AT24" s="509">
        <v>118.78708705589298</v>
      </c>
      <c r="AU24" s="627">
        <v>103.74785085438322</v>
      </c>
      <c r="AV24" s="509">
        <v>114.6462944563329</v>
      </c>
      <c r="AW24" s="509">
        <v>113.45491728255999</v>
      </c>
      <c r="AX24" s="509">
        <v>112.23647671014402</v>
      </c>
      <c r="AY24" s="509">
        <v>111.87744762510593</v>
      </c>
      <c r="AZ24" s="509">
        <v>114.01015745344</v>
      </c>
      <c r="BA24" s="599">
        <v>115.49715818979236</v>
      </c>
      <c r="BB24" s="509">
        <v>100.42088837145599</v>
      </c>
      <c r="BC24" s="600">
        <v>99.561636040012814</v>
      </c>
      <c r="BD24" s="509">
        <v>92.203026465689589</v>
      </c>
      <c r="BE24" s="509">
        <v>83.218772496959986</v>
      </c>
      <c r="BF24" s="600">
        <v>85.657975142118389</v>
      </c>
      <c r="BG24" s="601">
        <v>85.720364030796802</v>
      </c>
      <c r="BH24" s="602"/>
      <c r="BI24" s="602"/>
    </row>
    <row r="25" spans="1:71" s="28" customFormat="1" ht="27.6">
      <c r="A25" s="32"/>
      <c r="B25" s="32"/>
      <c r="C25" s="32"/>
      <c r="D25" s="32"/>
      <c r="E25" s="32"/>
      <c r="F25" s="32"/>
      <c r="G25" s="32"/>
      <c r="H25" s="32"/>
      <c r="I25" s="32"/>
      <c r="J25" s="32"/>
      <c r="K25" s="32"/>
      <c r="L25" s="32"/>
      <c r="M25" s="32"/>
      <c r="N25" s="32"/>
      <c r="O25" s="32"/>
      <c r="P25" s="32"/>
      <c r="Q25" s="32"/>
      <c r="R25" s="32"/>
      <c r="S25" s="32"/>
      <c r="T25" s="32"/>
      <c r="U25" s="503"/>
      <c r="V25" s="1498" t="s">
        <v>726</v>
      </c>
      <c r="W25" s="32"/>
      <c r="X25" s="503"/>
      <c r="Y25" s="1510" t="s">
        <v>441</v>
      </c>
      <c r="Z25" s="1502"/>
      <c r="AA25" s="627">
        <v>31.180506328572431</v>
      </c>
      <c r="AB25" s="627">
        <v>30.675311639242423</v>
      </c>
      <c r="AC25" s="627">
        <v>31.115111660950191</v>
      </c>
      <c r="AD25" s="627">
        <v>31.007498368845759</v>
      </c>
      <c r="AE25" s="627">
        <v>32.549608210285882</v>
      </c>
      <c r="AF25" s="627">
        <v>32.969190194382136</v>
      </c>
      <c r="AG25" s="627">
        <v>33.463733694726969</v>
      </c>
      <c r="AH25" s="627">
        <v>27.956708567948432</v>
      </c>
      <c r="AI25" s="627">
        <v>26.652283446335225</v>
      </c>
      <c r="AJ25" s="627">
        <v>26.468889195439772</v>
      </c>
      <c r="AK25" s="627">
        <v>23.034931625934348</v>
      </c>
      <c r="AL25" s="627">
        <v>18.61596658607462</v>
      </c>
      <c r="AM25" s="627">
        <v>27.054472206612949</v>
      </c>
      <c r="AN25" s="627">
        <v>23.316139178979284</v>
      </c>
      <c r="AO25" s="627">
        <v>21.13907961115811</v>
      </c>
      <c r="AP25" s="627">
        <v>19.661770564104472</v>
      </c>
      <c r="AQ25" s="627">
        <v>18.193687651842666</v>
      </c>
      <c r="AR25" s="627">
        <v>16.839666252289046</v>
      </c>
      <c r="AS25" s="627">
        <v>15.941563104021039</v>
      </c>
      <c r="AT25" s="627">
        <v>14.18161075399529</v>
      </c>
      <c r="AU25" s="627">
        <v>12.956048181528807</v>
      </c>
      <c r="AV25" s="627">
        <v>11.977564667602728</v>
      </c>
      <c r="AW25" s="627">
        <v>12.618088479592693</v>
      </c>
      <c r="AX25" s="627">
        <v>13.315155574878773</v>
      </c>
      <c r="AY25" s="627">
        <v>11.508988814677409</v>
      </c>
      <c r="AZ25" s="627">
        <v>11.455019294578156</v>
      </c>
      <c r="BA25" s="628">
        <v>10.434082210355346</v>
      </c>
      <c r="BB25" s="627">
        <v>11.494315723438921</v>
      </c>
      <c r="BC25" s="629">
        <v>11.898678256287608</v>
      </c>
      <c r="BD25" s="627">
        <v>11.12190402509896</v>
      </c>
      <c r="BE25" s="627">
        <v>9.9610022204427118</v>
      </c>
      <c r="BF25" s="629">
        <v>9.4628316573491507</v>
      </c>
      <c r="BG25" s="630">
        <v>9.2639072517097389</v>
      </c>
      <c r="BH25" s="626"/>
      <c r="BI25" s="626"/>
      <c r="BK25" s="631"/>
    </row>
    <row r="26" spans="1:71" s="28" customFormat="1" ht="15" customHeight="1">
      <c r="A26" s="32"/>
      <c r="B26" s="32"/>
      <c r="C26" s="32"/>
      <c r="D26" s="32"/>
      <c r="E26" s="32"/>
      <c r="F26" s="32"/>
      <c r="G26" s="32"/>
      <c r="H26" s="32"/>
      <c r="I26" s="32"/>
      <c r="J26" s="32"/>
      <c r="K26" s="32"/>
      <c r="L26" s="32"/>
      <c r="M26" s="32"/>
      <c r="N26" s="32"/>
      <c r="O26" s="32"/>
      <c r="P26" s="32"/>
      <c r="Q26" s="32"/>
      <c r="R26" s="32"/>
      <c r="S26" s="32"/>
      <c r="T26" s="32"/>
      <c r="U26" s="503"/>
      <c r="V26" s="1452" t="s">
        <v>424</v>
      </c>
      <c r="W26" s="32"/>
      <c r="X26" s="503"/>
      <c r="Y26" s="1511" t="s">
        <v>431</v>
      </c>
      <c r="Z26" s="1503"/>
      <c r="AA26" s="509">
        <v>3294.5313338039509</v>
      </c>
      <c r="AB26" s="509">
        <v>3267.3173977946508</v>
      </c>
      <c r="AC26" s="509">
        <v>3240.8554015833233</v>
      </c>
      <c r="AD26" s="509">
        <v>3183.2857310157428</v>
      </c>
      <c r="AE26" s="509">
        <v>3116.5138496773488</v>
      </c>
      <c r="AF26" s="509">
        <v>3080.0309491273401</v>
      </c>
      <c r="AG26" s="509">
        <v>3036.6197448434896</v>
      </c>
      <c r="AH26" s="509">
        <v>2997.6502779814255</v>
      </c>
      <c r="AI26" s="509">
        <v>2939.561042243809</v>
      </c>
      <c r="AJ26" s="509">
        <v>2902.4917370045196</v>
      </c>
      <c r="AK26" s="509">
        <v>2862.8787462090727</v>
      </c>
      <c r="AL26" s="509">
        <v>2789.2636402918038</v>
      </c>
      <c r="AM26" s="509">
        <v>2709.9086493264181</v>
      </c>
      <c r="AN26" s="509">
        <v>2650.6183482006741</v>
      </c>
      <c r="AO26" s="509">
        <v>2599.493273287062</v>
      </c>
      <c r="AP26" s="509">
        <v>2553.1314923819577</v>
      </c>
      <c r="AQ26" s="509">
        <v>2475.776233136532</v>
      </c>
      <c r="AR26" s="509">
        <v>2407.2729326148669</v>
      </c>
      <c r="AS26" s="509">
        <v>2351.6995665603936</v>
      </c>
      <c r="AT26" s="509">
        <v>2237.1315640080611</v>
      </c>
      <c r="AU26" s="509">
        <v>2188.0791731934141</v>
      </c>
      <c r="AV26" s="509">
        <v>2137.0637890202456</v>
      </c>
      <c r="AW26" s="509">
        <v>2078.1529181660117</v>
      </c>
      <c r="AX26" s="509">
        <v>2028.6347720299505</v>
      </c>
      <c r="AY26" s="509">
        <v>1992.8942572945662</v>
      </c>
      <c r="AZ26" s="509">
        <v>1959.4058730568731</v>
      </c>
      <c r="BA26" s="599">
        <v>1919.8882062942121</v>
      </c>
      <c r="BB26" s="509">
        <v>1845.9708121657279</v>
      </c>
      <c r="BC26" s="600">
        <v>1823.9522854043205</v>
      </c>
      <c r="BD26" s="509">
        <v>1793.0753718720853</v>
      </c>
      <c r="BE26" s="509">
        <v>1752.5196495753407</v>
      </c>
      <c r="BF26" s="600">
        <v>1733.0078332093938</v>
      </c>
      <c r="BG26" s="601">
        <v>1732.9613516682737</v>
      </c>
      <c r="BH26" s="602"/>
      <c r="BI26" s="602"/>
    </row>
    <row r="27" spans="1:71" s="28" customFormat="1" ht="15" customHeight="1" thickBot="1">
      <c r="A27" s="32"/>
      <c r="B27" s="32"/>
      <c r="C27" s="32"/>
      <c r="D27" s="32"/>
      <c r="E27" s="32"/>
      <c r="F27" s="32"/>
      <c r="G27" s="32"/>
      <c r="H27" s="32"/>
      <c r="I27" s="32"/>
      <c r="J27" s="32"/>
      <c r="K27" s="32"/>
      <c r="L27" s="32"/>
      <c r="M27" s="32"/>
      <c r="N27" s="32"/>
      <c r="O27" s="32"/>
      <c r="P27" s="32"/>
      <c r="Q27" s="32"/>
      <c r="R27" s="32"/>
      <c r="S27" s="32"/>
      <c r="T27" s="32"/>
      <c r="U27" s="528"/>
      <c r="V27" s="1499" t="s">
        <v>138</v>
      </c>
      <c r="W27" s="32"/>
      <c r="X27" s="528"/>
      <c r="Y27" s="1512" t="s">
        <v>202</v>
      </c>
      <c r="Z27" s="1503"/>
      <c r="AA27" s="632">
        <v>65.662166174747981</v>
      </c>
      <c r="AB27" s="632">
        <v>66.262031682287429</v>
      </c>
      <c r="AC27" s="632">
        <v>66.254589427886572</v>
      </c>
      <c r="AD27" s="632">
        <v>66.370110131663608</v>
      </c>
      <c r="AE27" s="632">
        <v>66.547809814393233</v>
      </c>
      <c r="AF27" s="632">
        <v>67.148007081517534</v>
      </c>
      <c r="AG27" s="632">
        <v>67.220157184817467</v>
      </c>
      <c r="AH27" s="632">
        <v>67.514845938518107</v>
      </c>
      <c r="AI27" s="632">
        <v>63.74320400152741</v>
      </c>
      <c r="AJ27" s="632">
        <v>68.096864839040904</v>
      </c>
      <c r="AK27" s="632">
        <v>83.291755278989882</v>
      </c>
      <c r="AL27" s="632">
        <v>65.439889563449114</v>
      </c>
      <c r="AM27" s="632">
        <v>56.514332192750821</v>
      </c>
      <c r="AN27" s="632">
        <v>81.265900886286261</v>
      </c>
      <c r="AO27" s="632">
        <v>85.948028212915588</v>
      </c>
      <c r="AP27" s="632">
        <v>91.240375236409704</v>
      </c>
      <c r="AQ27" s="632">
        <v>96.501356182408514</v>
      </c>
      <c r="AR27" s="632">
        <v>103.0054607415403</v>
      </c>
      <c r="AS27" s="633">
        <v>123.71762205023603</v>
      </c>
      <c r="AT27" s="633">
        <v>129.12963443526553</v>
      </c>
      <c r="AU27" s="633">
        <v>128.21941596561635</v>
      </c>
      <c r="AV27" s="633">
        <v>134.02046071441191</v>
      </c>
      <c r="AW27" s="633">
        <v>136.67230014461586</v>
      </c>
      <c r="AX27" s="633">
        <v>144.74426507497549</v>
      </c>
      <c r="AY27" s="633">
        <v>159.04991493221723</v>
      </c>
      <c r="AZ27" s="633">
        <v>151.20330972222959</v>
      </c>
      <c r="BA27" s="633">
        <v>149.81253050749007</v>
      </c>
      <c r="BB27" s="437">
        <v>158.49263133496694</v>
      </c>
      <c r="BC27" s="634">
        <v>154.62148855912989</v>
      </c>
      <c r="BD27" s="437">
        <v>167.30623100880925</v>
      </c>
      <c r="BE27" s="437">
        <v>164.19387571410408</v>
      </c>
      <c r="BF27" s="634">
        <v>164.07871959693108</v>
      </c>
      <c r="BG27" s="635">
        <v>163.2760606607863</v>
      </c>
      <c r="BH27" s="602"/>
      <c r="BI27" s="602"/>
      <c r="BK27" s="636"/>
    </row>
    <row r="28" spans="1:71" ht="15" thickTop="1" thickBot="1">
      <c r="A28" s="32"/>
      <c r="U28" s="637" t="s">
        <v>24</v>
      </c>
      <c r="V28" s="1500"/>
      <c r="X28" s="637" t="s">
        <v>294</v>
      </c>
      <c r="Y28" s="1513"/>
      <c r="Z28" s="1502"/>
      <c r="AA28" s="638">
        <f>SUM(AA17,AA22,AA5,AA11,AA14)</f>
        <v>49814.955605095805</v>
      </c>
      <c r="AB28" s="638">
        <f t="shared" ref="AB28:BE28" si="1">SUM(AB17,AB22,AB5,AB11,AB14)</f>
        <v>49086.6139522183</v>
      </c>
      <c r="AC28" s="638">
        <f t="shared" si="1"/>
        <v>49015.922178610686</v>
      </c>
      <c r="AD28" s="638">
        <f t="shared" si="1"/>
        <v>48013.990608285509</v>
      </c>
      <c r="AE28" s="638">
        <f t="shared" si="1"/>
        <v>48055.427717059632</v>
      </c>
      <c r="AF28" s="638">
        <f t="shared" si="1"/>
        <v>46726.2232810813</v>
      </c>
      <c r="AG28" s="638">
        <f t="shared" si="1"/>
        <v>45309.015395680224</v>
      </c>
      <c r="AH28" s="638">
        <f t="shared" si="1"/>
        <v>44782.237334382153</v>
      </c>
      <c r="AI28" s="638">
        <f t="shared" si="1"/>
        <v>42889.680231789258</v>
      </c>
      <c r="AJ28" s="638">
        <f t="shared" si="1"/>
        <v>42461.732654017513</v>
      </c>
      <c r="AK28" s="638">
        <f t="shared" si="1"/>
        <v>41738.656354831022</v>
      </c>
      <c r="AL28" s="638">
        <f t="shared" si="1"/>
        <v>40428.861649582781</v>
      </c>
      <c r="AM28" s="638">
        <f t="shared" si="1"/>
        <v>39510.105831800684</v>
      </c>
      <c r="AN28" s="638">
        <f t="shared" si="1"/>
        <v>38501.188425600893</v>
      </c>
      <c r="AO28" s="638">
        <f t="shared" si="1"/>
        <v>38158.530821535925</v>
      </c>
      <c r="AP28" s="638">
        <f t="shared" si="1"/>
        <v>38150.964602592649</v>
      </c>
      <c r="AQ28" s="638">
        <f t="shared" si="1"/>
        <v>37518.530089228392</v>
      </c>
      <c r="AR28" s="638">
        <f t="shared" si="1"/>
        <v>36834.898261808681</v>
      </c>
      <c r="AS28" s="638">
        <f t="shared" si="1"/>
        <v>35943.757864258732</v>
      </c>
      <c r="AT28" s="638">
        <f t="shared" si="1"/>
        <v>35336.935330947206</v>
      </c>
      <c r="AU28" s="638">
        <f t="shared" si="1"/>
        <v>34830.532752812869</v>
      </c>
      <c r="AV28" s="638">
        <f t="shared" si="1"/>
        <v>33469.478691642653</v>
      </c>
      <c r="AW28" s="638">
        <f t="shared" si="1"/>
        <v>32732.27284363288</v>
      </c>
      <c r="AX28" s="638">
        <f t="shared" si="1"/>
        <v>32660.545588201025</v>
      </c>
      <c r="AY28" s="638">
        <f t="shared" si="1"/>
        <v>32097.900562161227</v>
      </c>
      <c r="AZ28" s="638">
        <f t="shared" si="1"/>
        <v>31682.522171618857</v>
      </c>
      <c r="BA28" s="638">
        <f t="shared" si="1"/>
        <v>31638.884960671425</v>
      </c>
      <c r="BB28" s="638">
        <f t="shared" si="1"/>
        <v>31433.684346560844</v>
      </c>
      <c r="BC28" s="638">
        <f t="shared" si="1"/>
        <v>30926.280621405425</v>
      </c>
      <c r="BD28" s="638">
        <f t="shared" si="1"/>
        <v>30639.077969132177</v>
      </c>
      <c r="BE28" s="638">
        <f t="shared" si="1"/>
        <v>30404.002455396774</v>
      </c>
      <c r="BF28" s="639">
        <f t="shared" ref="BF28:BG28" si="2">SUM(BF17,BF22,BF5,BF11,BF14)</f>
        <v>30377.577259483976</v>
      </c>
      <c r="BG28" s="640">
        <f t="shared" si="2"/>
        <v>29866.973521543583</v>
      </c>
      <c r="BH28" s="367"/>
      <c r="BI28" s="323"/>
      <c r="BQ28" s="28"/>
      <c r="BR28" s="329"/>
      <c r="BS28" s="329"/>
    </row>
    <row r="29" spans="1:71">
      <c r="AA29" s="495"/>
      <c r="AB29" s="495"/>
      <c r="AC29" s="495"/>
      <c r="AD29" s="495"/>
      <c r="AE29" s="495"/>
      <c r="AF29" s="495"/>
      <c r="AG29" s="495"/>
      <c r="AH29" s="495"/>
      <c r="AI29" s="495"/>
      <c r="AJ29" s="495"/>
      <c r="AK29" s="495"/>
      <c r="AL29" s="495"/>
      <c r="AM29" s="495"/>
      <c r="AN29" s="495"/>
      <c r="AO29" s="495"/>
      <c r="AP29" s="495"/>
      <c r="AQ29" s="495"/>
      <c r="AR29" s="495"/>
      <c r="AS29" s="495"/>
      <c r="AT29" s="495"/>
      <c r="AU29" s="495"/>
      <c r="AV29" s="495"/>
      <c r="AW29" s="495"/>
      <c r="AX29" s="495"/>
      <c r="AY29" s="495"/>
      <c r="AZ29" s="495"/>
      <c r="BA29" s="495"/>
      <c r="BB29" s="495"/>
      <c r="BC29" s="495"/>
      <c r="BD29" s="495"/>
      <c r="BE29" s="495"/>
      <c r="BF29" s="495"/>
      <c r="BG29" s="495"/>
      <c r="BI29" s="323"/>
      <c r="BQ29" s="28"/>
      <c r="BR29" s="329"/>
      <c r="BS29" s="329"/>
    </row>
    <row r="30" spans="1:71">
      <c r="V30" s="26" t="s">
        <v>68</v>
      </c>
      <c r="X30" s="28" t="s">
        <v>711</v>
      </c>
      <c r="BQ30" s="28"/>
      <c r="BR30" s="329"/>
      <c r="BS30" s="329"/>
    </row>
    <row r="31" spans="1:71">
      <c r="V31" s="135"/>
      <c r="X31" s="290"/>
      <c r="Y31" s="292"/>
      <c r="Z31" s="588"/>
      <c r="AA31" s="135">
        <v>1990</v>
      </c>
      <c r="AB31" s="135">
        <f t="shared" ref="AB31:AP31" si="3">AA31+1</f>
        <v>1991</v>
      </c>
      <c r="AC31" s="135">
        <f t="shared" si="3"/>
        <v>1992</v>
      </c>
      <c r="AD31" s="135">
        <f t="shared" si="3"/>
        <v>1993</v>
      </c>
      <c r="AE31" s="135">
        <f t="shared" si="3"/>
        <v>1994</v>
      </c>
      <c r="AF31" s="135">
        <f t="shared" si="3"/>
        <v>1995</v>
      </c>
      <c r="AG31" s="135">
        <f t="shared" si="3"/>
        <v>1996</v>
      </c>
      <c r="AH31" s="135">
        <f t="shared" si="3"/>
        <v>1997</v>
      </c>
      <c r="AI31" s="135">
        <f t="shared" si="3"/>
        <v>1998</v>
      </c>
      <c r="AJ31" s="135">
        <f t="shared" si="3"/>
        <v>1999</v>
      </c>
      <c r="AK31" s="135">
        <f t="shared" si="3"/>
        <v>2000</v>
      </c>
      <c r="AL31" s="135">
        <f t="shared" si="3"/>
        <v>2001</v>
      </c>
      <c r="AM31" s="135">
        <f t="shared" si="3"/>
        <v>2002</v>
      </c>
      <c r="AN31" s="135">
        <f t="shared" si="3"/>
        <v>2003</v>
      </c>
      <c r="AO31" s="135">
        <f t="shared" si="3"/>
        <v>2004</v>
      </c>
      <c r="AP31" s="135">
        <f t="shared" si="3"/>
        <v>2005</v>
      </c>
      <c r="AQ31" s="135">
        <f t="shared" ref="AQ31:AZ31" si="4">AP31+1</f>
        <v>2006</v>
      </c>
      <c r="AR31" s="135">
        <f t="shared" si="4"/>
        <v>2007</v>
      </c>
      <c r="AS31" s="135">
        <f t="shared" si="4"/>
        <v>2008</v>
      </c>
      <c r="AT31" s="135">
        <f t="shared" si="4"/>
        <v>2009</v>
      </c>
      <c r="AU31" s="135">
        <f t="shared" si="4"/>
        <v>2010</v>
      </c>
      <c r="AV31" s="135">
        <f t="shared" si="4"/>
        <v>2011</v>
      </c>
      <c r="AW31" s="135">
        <f t="shared" si="4"/>
        <v>2012</v>
      </c>
      <c r="AX31" s="135">
        <f t="shared" si="4"/>
        <v>2013</v>
      </c>
      <c r="AY31" s="135">
        <f t="shared" si="4"/>
        <v>2014</v>
      </c>
      <c r="AZ31" s="135">
        <f t="shared" si="4"/>
        <v>2015</v>
      </c>
      <c r="BA31" s="135">
        <f t="shared" ref="BA31:BG31" si="5">AZ31+1</f>
        <v>2016</v>
      </c>
      <c r="BB31" s="135">
        <f t="shared" si="5"/>
        <v>2017</v>
      </c>
      <c r="BC31" s="135">
        <f t="shared" si="5"/>
        <v>2018</v>
      </c>
      <c r="BD31" s="135">
        <f t="shared" si="5"/>
        <v>2019</v>
      </c>
      <c r="BE31" s="135">
        <f t="shared" si="5"/>
        <v>2020</v>
      </c>
      <c r="BF31" s="135">
        <f t="shared" si="5"/>
        <v>2021</v>
      </c>
      <c r="BG31" s="135">
        <f t="shared" si="5"/>
        <v>2022</v>
      </c>
      <c r="BH31" s="325"/>
      <c r="BQ31" s="28"/>
      <c r="BR31" s="329"/>
      <c r="BS31" s="329"/>
    </row>
    <row r="32" spans="1:71">
      <c r="V32" s="314" t="s">
        <v>734</v>
      </c>
      <c r="X32" s="314" t="s">
        <v>487</v>
      </c>
      <c r="Y32" s="537"/>
      <c r="Z32" s="641"/>
      <c r="AA32" s="539">
        <f t="shared" ref="AA32:BD32" si="6">AA5/AA$28</f>
        <v>2.8442228411177453E-2</v>
      </c>
      <c r="AB32" s="539">
        <f t="shared" si="6"/>
        <v>2.8723769480662693E-2</v>
      </c>
      <c r="AC32" s="539">
        <f t="shared" si="6"/>
        <v>2.8521285075610619E-2</v>
      </c>
      <c r="AD32" s="539">
        <f t="shared" si="6"/>
        <v>2.9543388729053124E-2</v>
      </c>
      <c r="AE32" s="539">
        <f t="shared" si="6"/>
        <v>2.9383594905659852E-2</v>
      </c>
      <c r="AF32" s="539">
        <f t="shared" si="6"/>
        <v>3.1008799860323219E-2</v>
      </c>
      <c r="AG32" s="539">
        <f t="shared" si="6"/>
        <v>3.2146055403851556E-2</v>
      </c>
      <c r="AH32" s="539">
        <f t="shared" si="6"/>
        <v>3.0537956428207447E-2</v>
      </c>
      <c r="AI32" s="539">
        <f t="shared" si="6"/>
        <v>3.0725294844009023E-2</v>
      </c>
      <c r="AJ32" s="539">
        <f t="shared" si="6"/>
        <v>3.0859139124804986E-2</v>
      </c>
      <c r="AK32" s="539">
        <f t="shared" si="6"/>
        <v>3.1426444951999685E-2</v>
      </c>
      <c r="AL32" s="539">
        <f t="shared" si="6"/>
        <v>3.1083112276563508E-2</v>
      </c>
      <c r="AM32" s="539">
        <f t="shared" si="6"/>
        <v>3.223371923250954E-2</v>
      </c>
      <c r="AN32" s="539">
        <f t="shared" si="6"/>
        <v>3.3036126114061551E-2</v>
      </c>
      <c r="AO32" s="539">
        <f t="shared" si="6"/>
        <v>3.6772358606576835E-2</v>
      </c>
      <c r="AP32" s="539">
        <f t="shared" si="6"/>
        <v>3.8981626281069486E-2</v>
      </c>
      <c r="AQ32" s="539">
        <f t="shared" si="6"/>
        <v>4.0960212615785647E-2</v>
      </c>
      <c r="AR32" s="539">
        <f t="shared" si="6"/>
        <v>4.2069328850535832E-2</v>
      </c>
      <c r="AS32" s="539">
        <f t="shared" si="6"/>
        <v>4.1425785020707102E-2</v>
      </c>
      <c r="AT32" s="539">
        <f t="shared" si="6"/>
        <v>3.9024176409948645E-2</v>
      </c>
      <c r="AU32" s="539">
        <f t="shared" si="6"/>
        <v>4.1869075217570467E-2</v>
      </c>
      <c r="AV32" s="539">
        <f t="shared" si="6"/>
        <v>3.3711195620154621E-2</v>
      </c>
      <c r="AW32" s="539">
        <f t="shared" si="6"/>
        <v>3.4995445465592023E-2</v>
      </c>
      <c r="AX32" s="539">
        <f t="shared" si="6"/>
        <v>3.2985550051931385E-2</v>
      </c>
      <c r="AY32" s="539">
        <f t="shared" si="6"/>
        <v>3.2666152836837166E-2</v>
      </c>
      <c r="AZ32" s="539">
        <f t="shared" si="6"/>
        <v>3.5030610170867511E-2</v>
      </c>
      <c r="BA32" s="539">
        <f t="shared" si="6"/>
        <v>3.8257337015327096E-2</v>
      </c>
      <c r="BB32" s="539">
        <f t="shared" si="6"/>
        <v>4.0593237739968986E-2</v>
      </c>
      <c r="BC32" s="539">
        <f t="shared" si="6"/>
        <v>3.7856076511225537E-2</v>
      </c>
      <c r="BD32" s="539">
        <f t="shared" si="6"/>
        <v>3.4828996419123258E-2</v>
      </c>
      <c r="BE32" s="539">
        <f>BE5/BE$28</f>
        <v>3.1284402308260871E-2</v>
      </c>
      <c r="BF32" s="539">
        <f>BF5/BF$28</f>
        <v>3.1082327031592034E-2</v>
      </c>
      <c r="BG32" s="539">
        <f>BG5/BG$28</f>
        <v>3.0499062035094938E-2</v>
      </c>
      <c r="BH32" s="540"/>
    </row>
    <row r="33" spans="19:78">
      <c r="S33" s="32"/>
      <c r="V33" s="537" t="s">
        <v>735</v>
      </c>
      <c r="X33" s="314" t="s">
        <v>488</v>
      </c>
      <c r="Y33" s="537"/>
      <c r="Z33" s="641"/>
      <c r="AA33" s="539">
        <f t="shared" ref="AA33:BE33" si="7">AA11/AA$28</f>
        <v>0.11610080037706676</v>
      </c>
      <c r="AB33" s="539">
        <f t="shared" si="7"/>
        <v>0.11019730830192709</v>
      </c>
      <c r="AC33" s="539">
        <f t="shared" si="7"/>
        <v>9.1216636471841639E-2</v>
      </c>
      <c r="AD33" s="539">
        <f t="shared" si="7"/>
        <v>7.9924603234156205E-2</v>
      </c>
      <c r="AE33" s="539">
        <f t="shared" si="7"/>
        <v>7.4248609492604381E-2</v>
      </c>
      <c r="AF33" s="539">
        <f t="shared" si="7"/>
        <v>6.8127533353578379E-2</v>
      </c>
      <c r="AG33" s="539">
        <f t="shared" si="7"/>
        <v>6.1953832791926955E-2</v>
      </c>
      <c r="AH33" s="539">
        <f t="shared" si="7"/>
        <v>5.8898868199047931E-2</v>
      </c>
      <c r="AI33" s="539">
        <f t="shared" si="7"/>
        <v>5.7177106732914436E-2</v>
      </c>
      <c r="AJ33" s="539">
        <f t="shared" si="7"/>
        <v>5.6161483859741984E-2</v>
      </c>
      <c r="AK33" s="539">
        <f t="shared" si="7"/>
        <v>5.3400145380060847E-2</v>
      </c>
      <c r="AL33" s="539">
        <f t="shared" si="7"/>
        <v>4.8672689800520808E-2</v>
      </c>
      <c r="AM33" s="539">
        <f t="shared" si="7"/>
        <v>3.3696521356228581E-2</v>
      </c>
      <c r="AN33" s="539">
        <f t="shared" si="7"/>
        <v>3.2765333855058323E-2</v>
      </c>
      <c r="AO33" s="539">
        <f t="shared" si="7"/>
        <v>3.2453443471353045E-2</v>
      </c>
      <c r="AP33" s="539">
        <f t="shared" si="7"/>
        <v>3.2514280288498211E-2</v>
      </c>
      <c r="AQ33" s="539">
        <f t="shared" si="7"/>
        <v>3.3303107520559198E-2</v>
      </c>
      <c r="AR33" s="539">
        <f t="shared" si="7"/>
        <v>3.3901811179766643E-2</v>
      </c>
      <c r="AS33" s="539">
        <f t="shared" si="7"/>
        <v>3.3753044706467249E-2</v>
      </c>
      <c r="AT33" s="539">
        <f t="shared" si="7"/>
        <v>3.3254315700792687E-2</v>
      </c>
      <c r="AU33" s="539">
        <f t="shared" si="7"/>
        <v>3.2528499626843239E-2</v>
      </c>
      <c r="AV33" s="539">
        <f t="shared" si="7"/>
        <v>3.3156323787301725E-2</v>
      </c>
      <c r="AW33" s="539">
        <f t="shared" si="7"/>
        <v>3.3143744355591996E-2</v>
      </c>
      <c r="AX33" s="539">
        <f t="shared" si="7"/>
        <v>3.1837454648705341E-2</v>
      </c>
      <c r="AY33" s="539">
        <f t="shared" si="7"/>
        <v>3.1866814992657963E-2</v>
      </c>
      <c r="AZ33" s="539">
        <f t="shared" si="7"/>
        <v>3.1462674151215154E-2</v>
      </c>
      <c r="BA33" s="539">
        <f t="shared" si="7"/>
        <v>3.1896580907698265E-2</v>
      </c>
      <c r="BB33" s="539">
        <f t="shared" si="7"/>
        <v>3.2603933253996104E-2</v>
      </c>
      <c r="BC33" s="539">
        <f t="shared" si="7"/>
        <v>3.0340449639150096E-2</v>
      </c>
      <c r="BD33" s="539">
        <f t="shared" si="7"/>
        <v>2.9139073512935244E-2</v>
      </c>
      <c r="BE33" s="539">
        <f t="shared" si="7"/>
        <v>2.8086281958697813E-2</v>
      </c>
      <c r="BF33" s="539">
        <f t="shared" ref="BF33" si="8">BF11/BF$28</f>
        <v>2.8159886070538927E-2</v>
      </c>
      <c r="BG33" s="539">
        <f>BG11/BG$28</f>
        <v>2.7351470753109154E-2</v>
      </c>
      <c r="BH33" s="540"/>
    </row>
    <row r="34" spans="19:78">
      <c r="V34" s="314" t="s">
        <v>514</v>
      </c>
      <c r="W34" s="642"/>
      <c r="X34" s="314" t="s">
        <v>489</v>
      </c>
      <c r="Y34" s="537"/>
      <c r="Z34" s="641"/>
      <c r="AA34" s="539">
        <f t="shared" ref="AA34:BE34" si="9">AA14/AA$28</f>
        <v>1.3609915096622239E-3</v>
      </c>
      <c r="AB34" s="539">
        <f t="shared" si="9"/>
        <v>1.3292471836971621E-3</v>
      </c>
      <c r="AC34" s="539">
        <f t="shared" si="9"/>
        <v>1.2542563209995401E-3</v>
      </c>
      <c r="AD34" s="539">
        <f t="shared" si="9"/>
        <v>1.2164778884887954E-3</v>
      </c>
      <c r="AE34" s="539">
        <f t="shared" si="9"/>
        <v>1.2996240273358526E-3</v>
      </c>
      <c r="AF34" s="539">
        <f t="shared" si="9"/>
        <v>1.4005861432965687E-3</v>
      </c>
      <c r="AG34" s="539">
        <f t="shared" si="9"/>
        <v>1.3727309933171906E-3</v>
      </c>
      <c r="AH34" s="539">
        <f t="shared" si="9"/>
        <v>1.3759770659587602E-3</v>
      </c>
      <c r="AI34" s="539">
        <f t="shared" si="9"/>
        <v>1.3739250052999918E-3</v>
      </c>
      <c r="AJ34" s="539">
        <f t="shared" si="9"/>
        <v>1.3710744921993589E-3</v>
      </c>
      <c r="AK34" s="539">
        <f t="shared" si="9"/>
        <v>1.4540918666945837E-3</v>
      </c>
      <c r="AL34" s="539">
        <f t="shared" si="9"/>
        <v>1.4347386325012346E-3</v>
      </c>
      <c r="AM34" s="539">
        <f t="shared" si="9"/>
        <v>1.49880751591976E-3</v>
      </c>
      <c r="AN34" s="539">
        <f t="shared" si="9"/>
        <v>1.4598492422839228E-3</v>
      </c>
      <c r="AO34" s="539">
        <f t="shared" si="9"/>
        <v>1.5754185774735305E-3</v>
      </c>
      <c r="AP34" s="539">
        <f t="shared" si="9"/>
        <v>1.5791764649163746E-3</v>
      </c>
      <c r="AQ34" s="539">
        <f t="shared" si="9"/>
        <v>1.6294609091470757E-3</v>
      </c>
      <c r="AR34" s="539">
        <f t="shared" si="9"/>
        <v>1.5474436141114287E-3</v>
      </c>
      <c r="AS34" s="539">
        <f t="shared" si="9"/>
        <v>1.5463189131726092E-3</v>
      </c>
      <c r="AT34" s="539">
        <f t="shared" si="9"/>
        <v>1.6246253835200696E-3</v>
      </c>
      <c r="AU34" s="539">
        <f t="shared" si="9"/>
        <v>1.7340184796548204E-3</v>
      </c>
      <c r="AV34" s="539">
        <f t="shared" si="9"/>
        <v>1.7960436617702729E-3</v>
      </c>
      <c r="AW34" s="539">
        <f t="shared" si="9"/>
        <v>1.5787445300747592E-3</v>
      </c>
      <c r="AX34" s="539">
        <f t="shared" si="9"/>
        <v>1.5897163033662556E-3</v>
      </c>
      <c r="AY34" s="539">
        <f t="shared" si="9"/>
        <v>1.4971378663381448E-3</v>
      </c>
      <c r="AZ34" s="539">
        <f t="shared" si="9"/>
        <v>1.7136006933839993E-3</v>
      </c>
      <c r="BA34" s="539">
        <f t="shared" si="9"/>
        <v>1.5313429556239274E-3</v>
      </c>
      <c r="BB34" s="539">
        <f t="shared" si="9"/>
        <v>1.5209291041457498E-3</v>
      </c>
      <c r="BC34" s="539">
        <f t="shared" si="9"/>
        <v>1.4667031418904152E-3</v>
      </c>
      <c r="BD34" s="539">
        <f t="shared" si="9"/>
        <v>1.5033226721040461E-3</v>
      </c>
      <c r="BE34" s="539">
        <f t="shared" si="9"/>
        <v>1.4035411202890954E-3</v>
      </c>
      <c r="BF34" s="539">
        <f t="shared" ref="BF34" si="10">BF14/BF$28</f>
        <v>1.6078883807822705E-3</v>
      </c>
      <c r="BG34" s="539">
        <f>BG14/BG$28</f>
        <v>1.4555799698152071E-3</v>
      </c>
      <c r="BH34" s="330"/>
    </row>
    <row r="35" spans="19:78">
      <c r="V35" s="313" t="s">
        <v>491</v>
      </c>
      <c r="X35" s="313" t="s">
        <v>485</v>
      </c>
      <c r="Y35" s="542"/>
      <c r="Z35" s="641"/>
      <c r="AA35" s="543">
        <f t="shared" ref="AA35:BE35" si="11">AA17/AA$28</f>
        <v>0.56212924862152236</v>
      </c>
      <c r="AB35" s="543">
        <f t="shared" si="11"/>
        <v>0.56685511957312074</v>
      </c>
      <c r="AC35" s="543">
        <f t="shared" si="11"/>
        <v>0.58808229987184213</v>
      </c>
      <c r="AD35" s="543">
        <f t="shared" si="11"/>
        <v>0.59870704435386801</v>
      </c>
      <c r="AE35" s="543">
        <f t="shared" si="11"/>
        <v>0.61064589276775061</v>
      </c>
      <c r="AF35" s="543">
        <f t="shared" si="11"/>
        <v>0.61559365893679585</v>
      </c>
      <c r="AG35" s="543">
        <f t="shared" si="11"/>
        <v>0.62038466749318111</v>
      </c>
      <c r="AH35" s="543">
        <f t="shared" si="11"/>
        <v>0.63136440444278963</v>
      </c>
      <c r="AI35" s="543">
        <f t="shared" si="11"/>
        <v>0.63262027134793875</v>
      </c>
      <c r="AJ35" s="543">
        <f t="shared" si="11"/>
        <v>0.64160993253681831</v>
      </c>
      <c r="AK35" s="543">
        <f t="shared" si="11"/>
        <v>0.64928903822337747</v>
      </c>
      <c r="AL35" s="543">
        <f t="shared" si="11"/>
        <v>0.65803469013066918</v>
      </c>
      <c r="AM35" s="543">
        <f t="shared" si="11"/>
        <v>0.67740073260206746</v>
      </c>
      <c r="AN35" s="543">
        <f t="shared" si="11"/>
        <v>0.68190073390877792</v>
      </c>
      <c r="AO35" s="543">
        <f t="shared" si="11"/>
        <v>0.68805825382677477</v>
      </c>
      <c r="AP35" s="543">
        <f t="shared" si="11"/>
        <v>0.69724260802091043</v>
      </c>
      <c r="AQ35" s="543">
        <f t="shared" si="11"/>
        <v>0.70363757947302463</v>
      </c>
      <c r="AR35" s="543">
        <f t="shared" si="11"/>
        <v>0.7103272896371271</v>
      </c>
      <c r="AS35" s="543">
        <f t="shared" si="11"/>
        <v>0.71859149701371017</v>
      </c>
      <c r="AT35" s="543">
        <f t="shared" si="11"/>
        <v>0.73180222078777157</v>
      </c>
      <c r="AU35" s="543">
        <f t="shared" si="11"/>
        <v>0.73929174428840061</v>
      </c>
      <c r="AV35" s="543">
        <f t="shared" si="11"/>
        <v>0.74921664032612334</v>
      </c>
      <c r="AW35" s="543">
        <f t="shared" si="11"/>
        <v>0.75350998820937376</v>
      </c>
      <c r="AX35" s="543">
        <f t="shared" si="11"/>
        <v>0.76507081250476083</v>
      </c>
      <c r="AY35" s="543">
        <f t="shared" si="11"/>
        <v>0.77100182820908847</v>
      </c>
      <c r="AZ35" s="543">
        <f t="shared" si="11"/>
        <v>0.77492670746845005</v>
      </c>
      <c r="BA35" s="543">
        <f t="shared" si="11"/>
        <v>0.77931640532573598</v>
      </c>
      <c r="BB35" s="543">
        <f t="shared" si="11"/>
        <v>0.78339135071792809</v>
      </c>
      <c r="BC35" s="543">
        <f t="shared" si="11"/>
        <v>0.79249064363705579</v>
      </c>
      <c r="BD35" s="543">
        <f t="shared" si="11"/>
        <v>0.80109472769765999</v>
      </c>
      <c r="BE35" s="543">
        <f t="shared" si="11"/>
        <v>0.81110807815247399</v>
      </c>
      <c r="BF35" s="543">
        <f t="shared" ref="BF35" si="12">BF17/BF$28</f>
        <v>0.81571701864929747</v>
      </c>
      <c r="BG35" s="543">
        <f>BG17/BG$28</f>
        <v>0.81922263730728662</v>
      </c>
      <c r="BH35" s="540"/>
      <c r="BQ35" s="28"/>
      <c r="BR35" s="329"/>
      <c r="BS35" s="329"/>
    </row>
    <row r="36" spans="19:78" ht="14.4" thickBot="1">
      <c r="V36" s="398" t="s">
        <v>492</v>
      </c>
      <c r="W36" s="642"/>
      <c r="X36" s="398" t="s">
        <v>486</v>
      </c>
      <c r="Y36" s="643"/>
      <c r="Z36" s="641"/>
      <c r="AA36" s="644">
        <f t="shared" ref="AA36:BE36" si="13">AA22/AA$28</f>
        <v>0.29196673108057114</v>
      </c>
      <c r="AB36" s="644">
        <f t="shared" si="13"/>
        <v>0.2928945554605924</v>
      </c>
      <c r="AC36" s="644">
        <f t="shared" si="13"/>
        <v>0.29092552225970597</v>
      </c>
      <c r="AD36" s="644">
        <f t="shared" si="13"/>
        <v>0.29060848579443394</v>
      </c>
      <c r="AE36" s="644">
        <f t="shared" si="13"/>
        <v>0.28442227880664928</v>
      </c>
      <c r="AF36" s="644">
        <f t="shared" si="13"/>
        <v>0.28386942170600621</v>
      </c>
      <c r="AG36" s="644">
        <f t="shared" si="13"/>
        <v>0.28414271331772312</v>
      </c>
      <c r="AH36" s="644">
        <f t="shared" si="13"/>
        <v>0.27782279386399611</v>
      </c>
      <c r="AI36" s="644">
        <f t="shared" si="13"/>
        <v>0.2781034020698378</v>
      </c>
      <c r="AJ36" s="644">
        <f t="shared" si="13"/>
        <v>0.26999836998643545</v>
      </c>
      <c r="AK36" s="644">
        <f t="shared" si="13"/>
        <v>0.26443027957786758</v>
      </c>
      <c r="AL36" s="644">
        <f t="shared" si="13"/>
        <v>0.26077476915974523</v>
      </c>
      <c r="AM36" s="644">
        <f t="shared" si="13"/>
        <v>0.25517021929327455</v>
      </c>
      <c r="AN36" s="644">
        <f t="shared" si="13"/>
        <v>0.25083795687981841</v>
      </c>
      <c r="AO36" s="644">
        <f t="shared" si="13"/>
        <v>0.24114052551782192</v>
      </c>
      <c r="AP36" s="644">
        <f t="shared" si="13"/>
        <v>0.22968230894460542</v>
      </c>
      <c r="AQ36" s="644">
        <f t="shared" si="13"/>
        <v>0.2204696394814834</v>
      </c>
      <c r="AR36" s="644">
        <f t="shared" si="13"/>
        <v>0.21215412671845885</v>
      </c>
      <c r="AS36" s="644">
        <f t="shared" si="13"/>
        <v>0.20468335434594279</v>
      </c>
      <c r="AT36" s="644">
        <f t="shared" si="13"/>
        <v>0.19429466171796703</v>
      </c>
      <c r="AU36" s="644">
        <f t="shared" si="13"/>
        <v>0.18457666238753084</v>
      </c>
      <c r="AV36" s="644">
        <f t="shared" si="13"/>
        <v>0.18211979660465</v>
      </c>
      <c r="AW36" s="644">
        <f t="shared" si="13"/>
        <v>0.17677207743936754</v>
      </c>
      <c r="AX36" s="644">
        <f t="shared" si="13"/>
        <v>0.16851646649123614</v>
      </c>
      <c r="AY36" s="644">
        <f t="shared" si="13"/>
        <v>0.16296806609507822</v>
      </c>
      <c r="AZ36" s="644">
        <f t="shared" si="13"/>
        <v>0.1568664075160833</v>
      </c>
      <c r="BA36" s="644">
        <f t="shared" si="13"/>
        <v>0.14899833379561472</v>
      </c>
      <c r="BB36" s="644">
        <f t="shared" si="13"/>
        <v>0.14189054918396105</v>
      </c>
      <c r="BC36" s="644">
        <f t="shared" si="13"/>
        <v>0.13784612707067817</v>
      </c>
      <c r="BD36" s="644">
        <f t="shared" si="13"/>
        <v>0.13343387969817752</v>
      </c>
      <c r="BE36" s="644">
        <f t="shared" si="13"/>
        <v>0.12811769646027829</v>
      </c>
      <c r="BF36" s="644">
        <f t="shared" ref="BF36" si="14">BF22/BF$28</f>
        <v>0.12343287986778934</v>
      </c>
      <c r="BG36" s="644">
        <f>BG22/BG$28</f>
        <v>0.1214712499346942</v>
      </c>
      <c r="BH36" s="540"/>
    </row>
    <row r="37" spans="19:78" ht="14.4" thickTop="1">
      <c r="V37" s="313" t="s">
        <v>24</v>
      </c>
      <c r="W37" s="642"/>
      <c r="X37" s="313" t="s">
        <v>295</v>
      </c>
      <c r="Y37" s="542"/>
      <c r="Z37" s="641"/>
      <c r="AA37" s="645">
        <f>SUM(AA32:AA36)</f>
        <v>1</v>
      </c>
      <c r="AB37" s="645">
        <f t="shared" ref="AB37:BE37" si="15">SUM(AB32:AB36)</f>
        <v>1</v>
      </c>
      <c r="AC37" s="645">
        <f t="shared" si="15"/>
        <v>1</v>
      </c>
      <c r="AD37" s="645">
        <f t="shared" si="15"/>
        <v>1</v>
      </c>
      <c r="AE37" s="645">
        <f t="shared" si="15"/>
        <v>1</v>
      </c>
      <c r="AF37" s="645">
        <f t="shared" si="15"/>
        <v>1.0000000000000002</v>
      </c>
      <c r="AG37" s="645">
        <f t="shared" si="15"/>
        <v>0.99999999999999989</v>
      </c>
      <c r="AH37" s="645">
        <f t="shared" si="15"/>
        <v>0.99999999999999989</v>
      </c>
      <c r="AI37" s="645">
        <f t="shared" si="15"/>
        <v>1</v>
      </c>
      <c r="AJ37" s="645">
        <f t="shared" si="15"/>
        <v>1</v>
      </c>
      <c r="AK37" s="645">
        <f t="shared" si="15"/>
        <v>1</v>
      </c>
      <c r="AL37" s="645">
        <f t="shared" si="15"/>
        <v>1</v>
      </c>
      <c r="AM37" s="645">
        <f t="shared" si="15"/>
        <v>0.99999999999999989</v>
      </c>
      <c r="AN37" s="645">
        <f t="shared" si="15"/>
        <v>1.0000000000000002</v>
      </c>
      <c r="AO37" s="645">
        <f t="shared" si="15"/>
        <v>1</v>
      </c>
      <c r="AP37" s="645">
        <f t="shared" si="15"/>
        <v>0.99999999999999989</v>
      </c>
      <c r="AQ37" s="645">
        <f t="shared" si="15"/>
        <v>1</v>
      </c>
      <c r="AR37" s="645">
        <f t="shared" si="15"/>
        <v>0.99999999999999978</v>
      </c>
      <c r="AS37" s="645">
        <f t="shared" si="15"/>
        <v>0.99999999999999989</v>
      </c>
      <c r="AT37" s="645">
        <f t="shared" si="15"/>
        <v>1</v>
      </c>
      <c r="AU37" s="645">
        <f t="shared" si="15"/>
        <v>1</v>
      </c>
      <c r="AV37" s="645">
        <f t="shared" si="15"/>
        <v>1</v>
      </c>
      <c r="AW37" s="645">
        <f t="shared" si="15"/>
        <v>1</v>
      </c>
      <c r="AX37" s="645">
        <f t="shared" si="15"/>
        <v>1</v>
      </c>
      <c r="AY37" s="645">
        <f t="shared" si="15"/>
        <v>0.99999999999999989</v>
      </c>
      <c r="AZ37" s="645">
        <f t="shared" si="15"/>
        <v>1</v>
      </c>
      <c r="BA37" s="645">
        <f t="shared" si="15"/>
        <v>1</v>
      </c>
      <c r="BB37" s="645">
        <f t="shared" si="15"/>
        <v>1</v>
      </c>
      <c r="BC37" s="645">
        <f t="shared" si="15"/>
        <v>1</v>
      </c>
      <c r="BD37" s="645">
        <f t="shared" si="15"/>
        <v>1</v>
      </c>
      <c r="BE37" s="645">
        <f t="shared" si="15"/>
        <v>1</v>
      </c>
      <c r="BF37" s="645">
        <f t="shared" ref="BF37:BG37" si="16">SUM(BF32:BF36)</f>
        <v>1</v>
      </c>
      <c r="BG37" s="645">
        <f t="shared" si="16"/>
        <v>1.0000000000000002</v>
      </c>
      <c r="BH37" s="540"/>
    </row>
    <row r="38" spans="19:78">
      <c r="V38" s="26"/>
      <c r="X38" s="26"/>
    </row>
    <row r="39" spans="19:78">
      <c r="V39" s="323" t="s">
        <v>35</v>
      </c>
      <c r="X39" s="28" t="s">
        <v>649</v>
      </c>
      <c r="Z39" s="646"/>
      <c r="AA39" s="647"/>
      <c r="AB39" s="647"/>
      <c r="AC39" s="647"/>
      <c r="AD39" s="647"/>
      <c r="AE39" s="647"/>
      <c r="AF39" s="647"/>
      <c r="AG39" s="647"/>
      <c r="AH39" s="647"/>
      <c r="AI39" s="647"/>
      <c r="AJ39" s="647"/>
      <c r="AK39" s="647"/>
      <c r="AL39" s="647"/>
      <c r="AM39" s="647"/>
      <c r="AN39" s="647"/>
      <c r="AO39" s="647"/>
      <c r="AP39" s="647"/>
    </row>
    <row r="40" spans="19:78">
      <c r="V40" s="135"/>
      <c r="X40" s="290"/>
      <c r="Y40" s="292"/>
      <c r="Z40" s="588"/>
      <c r="AA40" s="135">
        <v>1990</v>
      </c>
      <c r="AB40" s="135">
        <f t="shared" ref="AB40:AP40" si="17">AA40+1</f>
        <v>1991</v>
      </c>
      <c r="AC40" s="135">
        <f t="shared" si="17"/>
        <v>1992</v>
      </c>
      <c r="AD40" s="135">
        <f t="shared" si="17"/>
        <v>1993</v>
      </c>
      <c r="AE40" s="135">
        <f t="shared" si="17"/>
        <v>1994</v>
      </c>
      <c r="AF40" s="135">
        <f t="shared" si="17"/>
        <v>1995</v>
      </c>
      <c r="AG40" s="135">
        <f t="shared" si="17"/>
        <v>1996</v>
      </c>
      <c r="AH40" s="135">
        <f t="shared" si="17"/>
        <v>1997</v>
      </c>
      <c r="AI40" s="135">
        <f t="shared" si="17"/>
        <v>1998</v>
      </c>
      <c r="AJ40" s="135">
        <f t="shared" si="17"/>
        <v>1999</v>
      </c>
      <c r="AK40" s="135">
        <f t="shared" si="17"/>
        <v>2000</v>
      </c>
      <c r="AL40" s="135">
        <f t="shared" si="17"/>
        <v>2001</v>
      </c>
      <c r="AM40" s="135">
        <f t="shared" si="17"/>
        <v>2002</v>
      </c>
      <c r="AN40" s="135">
        <f t="shared" si="17"/>
        <v>2003</v>
      </c>
      <c r="AO40" s="135">
        <f t="shared" si="17"/>
        <v>2004</v>
      </c>
      <c r="AP40" s="135">
        <f t="shared" si="17"/>
        <v>2005</v>
      </c>
      <c r="AQ40" s="135">
        <f t="shared" ref="AQ40:AZ40" si="18">AP40+1</f>
        <v>2006</v>
      </c>
      <c r="AR40" s="135">
        <f t="shared" si="18"/>
        <v>2007</v>
      </c>
      <c r="AS40" s="135">
        <f t="shared" si="18"/>
        <v>2008</v>
      </c>
      <c r="AT40" s="135">
        <f t="shared" si="18"/>
        <v>2009</v>
      </c>
      <c r="AU40" s="135">
        <f t="shared" si="18"/>
        <v>2010</v>
      </c>
      <c r="AV40" s="135">
        <f t="shared" si="18"/>
        <v>2011</v>
      </c>
      <c r="AW40" s="135">
        <f t="shared" si="18"/>
        <v>2012</v>
      </c>
      <c r="AX40" s="135">
        <f t="shared" si="18"/>
        <v>2013</v>
      </c>
      <c r="AY40" s="135">
        <f t="shared" si="18"/>
        <v>2014</v>
      </c>
      <c r="AZ40" s="135">
        <f t="shared" si="18"/>
        <v>2015</v>
      </c>
      <c r="BA40" s="135">
        <f t="shared" ref="BA40:BG40" si="19">AZ40+1</f>
        <v>2016</v>
      </c>
      <c r="BB40" s="135">
        <f t="shared" si="19"/>
        <v>2017</v>
      </c>
      <c r="BC40" s="135">
        <f t="shared" si="19"/>
        <v>2018</v>
      </c>
      <c r="BD40" s="135">
        <f t="shared" si="19"/>
        <v>2019</v>
      </c>
      <c r="BE40" s="135">
        <f t="shared" si="19"/>
        <v>2020</v>
      </c>
      <c r="BF40" s="135">
        <f t="shared" si="19"/>
        <v>2021</v>
      </c>
      <c r="BG40" s="135">
        <f t="shared" si="19"/>
        <v>2022</v>
      </c>
      <c r="BH40" s="325"/>
    </row>
    <row r="41" spans="19:78">
      <c r="V41" s="502" t="s">
        <v>734</v>
      </c>
      <c r="X41" s="502" t="s">
        <v>487</v>
      </c>
      <c r="Y41" s="499"/>
      <c r="Z41" s="547"/>
      <c r="AA41" s="327"/>
      <c r="AB41" s="548">
        <f>AB$5/AA$5-1</f>
        <v>-4.8669724493467514E-3</v>
      </c>
      <c r="AC41" s="548">
        <f t="shared" ref="AC41:BF41" si="20">AC$5/AB$5-1</f>
        <v>-8.4793589426269689E-3</v>
      </c>
      <c r="AD41" s="548">
        <f t="shared" si="20"/>
        <v>1.4663048603328344E-2</v>
      </c>
      <c r="AE41" s="548">
        <f t="shared" si="20"/>
        <v>-4.5504308560339046E-3</v>
      </c>
      <c r="AF41" s="548">
        <f t="shared" si="20"/>
        <v>2.6120260758348168E-2</v>
      </c>
      <c r="AG41" s="548">
        <f t="shared" si="20"/>
        <v>5.232857415049752E-3</v>
      </c>
      <c r="AH41" s="548">
        <f t="shared" si="20"/>
        <v>-6.106950431292002E-2</v>
      </c>
      <c r="AI41" s="548">
        <f t="shared" si="20"/>
        <v>-3.6385982264811711E-2</v>
      </c>
      <c r="AJ41" s="548">
        <f t="shared" si="20"/>
        <v>-5.6651740515631932E-3</v>
      </c>
      <c r="AK41" s="548">
        <f t="shared" si="20"/>
        <v>1.0417743884332253E-3</v>
      </c>
      <c r="AL41" s="548">
        <f t="shared" si="20"/>
        <v>-4.1962980653891369E-2</v>
      </c>
      <c r="AM41" s="548">
        <f t="shared" si="20"/>
        <v>1.3450640338474651E-2</v>
      </c>
      <c r="AN41" s="548">
        <f t="shared" si="20"/>
        <v>-1.2779490972292251E-3</v>
      </c>
      <c r="AO41" s="548">
        <f t="shared" si="20"/>
        <v>0.10318889474436999</v>
      </c>
      <c r="AP41" s="548">
        <f t="shared" si="20"/>
        <v>5.9869378317507493E-2</v>
      </c>
      <c r="AQ41" s="548">
        <f t="shared" si="20"/>
        <v>3.3338334009819448E-2</v>
      </c>
      <c r="AR41" s="548">
        <f t="shared" si="20"/>
        <v>8.3633230806672287E-3</v>
      </c>
      <c r="AS41" s="548">
        <f t="shared" si="20"/>
        <v>-3.9119967230160313E-2</v>
      </c>
      <c r="AT41" s="548">
        <f t="shared" si="20"/>
        <v>-7.3877573679487218E-2</v>
      </c>
      <c r="AU41" s="548">
        <f t="shared" si="20"/>
        <v>5.7525523417952806E-2</v>
      </c>
      <c r="AV41" s="548">
        <f t="shared" si="20"/>
        <v>-0.22630530701043017</v>
      </c>
      <c r="AW41" s="548">
        <f t="shared" si="20"/>
        <v>1.5230332820859616E-2</v>
      </c>
      <c r="AX41" s="548">
        <f t="shared" si="20"/>
        <v>-5.9498533471302628E-2</v>
      </c>
      <c r="AY41" s="548">
        <f t="shared" si="20"/>
        <v>-2.6743190158349028E-2</v>
      </c>
      <c r="AZ41" s="548">
        <f t="shared" si="20"/>
        <v>5.850480181684814E-2</v>
      </c>
      <c r="BA41" s="548">
        <f t="shared" si="20"/>
        <v>9.0607441444673587E-2</v>
      </c>
      <c r="BB41" s="548">
        <f t="shared" si="20"/>
        <v>5.4175876892931907E-2</v>
      </c>
      <c r="BC41" s="548">
        <f t="shared" si="20"/>
        <v>-8.2482591640056779E-2</v>
      </c>
      <c r="BD41" s="548">
        <f t="shared" si="20"/>
        <v>-8.8506954462408527E-2</v>
      </c>
      <c r="BE41" s="548">
        <f t="shared" si="20"/>
        <v>-0.10866293047379949</v>
      </c>
      <c r="BF41" s="548">
        <f t="shared" si="20"/>
        <v>-7.3228194117370693E-3</v>
      </c>
      <c r="BG41" s="548">
        <f>BG$5/BF$5-1</f>
        <v>-3.5258322811380527E-2</v>
      </c>
      <c r="BH41" s="352"/>
      <c r="BI41" s="323"/>
      <c r="BJ41" s="323"/>
      <c r="BK41" s="323"/>
      <c r="BL41" s="323"/>
      <c r="BM41" s="323"/>
      <c r="BN41" s="323"/>
      <c r="BO41" s="323"/>
      <c r="BP41" s="323"/>
      <c r="BQ41" s="323"/>
      <c r="BR41" s="323"/>
      <c r="BS41" s="323"/>
      <c r="BT41" s="323"/>
      <c r="BU41" s="323"/>
      <c r="BV41" s="323"/>
      <c r="BW41" s="323"/>
      <c r="BX41" s="323"/>
      <c r="BY41" s="323"/>
      <c r="BZ41" s="323"/>
    </row>
    <row r="42" spans="19:78">
      <c r="V42" s="526" t="s">
        <v>735</v>
      </c>
      <c r="X42" s="502" t="s">
        <v>488</v>
      </c>
      <c r="Y42" s="499"/>
      <c r="Z42" s="547"/>
      <c r="AA42" s="327"/>
      <c r="AB42" s="548">
        <f>AB$11/AA$11-1</f>
        <v>-6.4725485721301657E-2</v>
      </c>
      <c r="AC42" s="548">
        <f t="shared" ref="AC42:BF42" si="21">AC$11/AB$11-1</f>
        <v>-0.17343469800741773</v>
      </c>
      <c r="AD42" s="548">
        <f t="shared" si="21"/>
        <v>-0.14170405566270305</v>
      </c>
      <c r="AE42" s="548">
        <f t="shared" si="21"/>
        <v>-7.0215119802172876E-2</v>
      </c>
      <c r="AF42" s="548">
        <f t="shared" si="21"/>
        <v>-0.10781981561632947</v>
      </c>
      <c r="AG42" s="548">
        <f t="shared" si="21"/>
        <v>-0.11820129023908121</v>
      </c>
      <c r="AH42" s="548">
        <f t="shared" si="21"/>
        <v>-6.0363382665105991E-2</v>
      </c>
      <c r="AI42" s="548">
        <f t="shared" si="21"/>
        <v>-7.025843474565352E-2</v>
      </c>
      <c r="AJ42" s="548">
        <f t="shared" si="21"/>
        <v>-2.7563387669783501E-2</v>
      </c>
      <c r="AK42" s="548">
        <f t="shared" si="21"/>
        <v>-6.5359452524829997E-2</v>
      </c>
      <c r="AL42" s="548">
        <f t="shared" si="21"/>
        <v>-0.11713163204804156</v>
      </c>
      <c r="AM42" s="548">
        <f t="shared" si="21"/>
        <v>-0.32342429067960032</v>
      </c>
      <c r="AN42" s="548">
        <f t="shared" si="21"/>
        <v>-5.2464542320073249E-2</v>
      </c>
      <c r="AO42" s="548">
        <f t="shared" si="21"/>
        <v>-1.8334118837911584E-2</v>
      </c>
      <c r="AP42" s="548">
        <f t="shared" si="21"/>
        <v>1.6759319164463271E-3</v>
      </c>
      <c r="AQ42" s="548">
        <f t="shared" si="21"/>
        <v>7.2816129545190122E-3</v>
      </c>
      <c r="AR42" s="548">
        <f t="shared" si="21"/>
        <v>-5.7133671334530511E-4</v>
      </c>
      <c r="AS42" s="548">
        <f t="shared" si="21"/>
        <v>-2.8474824234013596E-2</v>
      </c>
      <c r="AT42" s="548">
        <f t="shared" si="21"/>
        <v>-3.1408925865898163E-2</v>
      </c>
      <c r="AU42" s="548">
        <f t="shared" si="21"/>
        <v>-3.5844124663809374E-2</v>
      </c>
      <c r="AV42" s="548">
        <f t="shared" si="21"/>
        <v>-2.0529927353225896E-2</v>
      </c>
      <c r="AW42" s="548">
        <f t="shared" si="21"/>
        <v>-2.2397253410770479E-2</v>
      </c>
      <c r="AX42" s="548">
        <f t="shared" si="21"/>
        <v>-4.1517823224728967E-2</v>
      </c>
      <c r="AY42" s="548">
        <f t="shared" si="21"/>
        <v>-1.6320746960835741E-2</v>
      </c>
      <c r="AZ42" s="548">
        <f t="shared" si="21"/>
        <v>-2.5459048163028575E-2</v>
      </c>
      <c r="BA42" s="548">
        <f t="shared" si="21"/>
        <v>1.2394836963469658E-2</v>
      </c>
      <c r="BB42" s="548">
        <f t="shared" si="21"/>
        <v>1.5546892339936447E-2</v>
      </c>
      <c r="BC42" s="548">
        <f t="shared" si="21"/>
        <v>-8.4445035586165562E-2</v>
      </c>
      <c r="BD42" s="548">
        <f t="shared" si="21"/>
        <v>-4.8515482303355562E-2</v>
      </c>
      <c r="BE42" s="548">
        <f t="shared" si="21"/>
        <v>-4.3525096098522287E-2</v>
      </c>
      <c r="BF42" s="548">
        <f t="shared" si="21"/>
        <v>1.74922964427493E-3</v>
      </c>
      <c r="BG42" s="548">
        <f>BG$11/BF$11-1</f>
        <v>-4.5034078574721748E-2</v>
      </c>
      <c r="BH42" s="352"/>
      <c r="BI42" s="323"/>
      <c r="BJ42" s="323"/>
      <c r="BK42" s="323"/>
      <c r="BL42" s="323"/>
      <c r="BM42" s="323"/>
      <c r="BN42" s="323"/>
      <c r="BO42" s="323"/>
      <c r="BP42" s="323"/>
      <c r="BQ42" s="323"/>
      <c r="BR42" s="323"/>
      <c r="BS42" s="323"/>
      <c r="BT42" s="323"/>
      <c r="BU42" s="323"/>
      <c r="BV42" s="323"/>
      <c r="BW42" s="323"/>
      <c r="BX42" s="323"/>
      <c r="BY42" s="323"/>
      <c r="BZ42" s="323"/>
    </row>
    <row r="43" spans="19:78">
      <c r="V43" s="502" t="s">
        <v>514</v>
      </c>
      <c r="X43" s="502" t="s">
        <v>489</v>
      </c>
      <c r="Y43" s="499"/>
      <c r="Z43" s="547"/>
      <c r="AA43" s="327"/>
      <c r="AB43" s="548">
        <f>AB$14/AA$14-1</f>
        <v>-3.7604330087778193E-2</v>
      </c>
      <c r="AC43" s="548">
        <f t="shared" ref="AC43:BF43" si="22">AC$14/AB$14-1</f>
        <v>-5.7774936723812842E-2</v>
      </c>
      <c r="AD43" s="548">
        <f t="shared" si="22"/>
        <v>-4.9945441082617115E-2</v>
      </c>
      <c r="AE43" s="548">
        <f t="shared" si="22"/>
        <v>6.9271906371466407E-2</v>
      </c>
      <c r="AF43" s="548">
        <f t="shared" si="22"/>
        <v>4.7877043927034402E-2</v>
      </c>
      <c r="AG43" s="548">
        <f t="shared" si="22"/>
        <v>-4.9615031809656762E-2</v>
      </c>
      <c r="AH43" s="548">
        <f t="shared" si="22"/>
        <v>-9.289151286575148E-3</v>
      </c>
      <c r="AI43" s="548">
        <f t="shared" si="22"/>
        <v>-4.3689655950773676E-2</v>
      </c>
      <c r="AJ43" s="548">
        <f t="shared" si="22"/>
        <v>-1.2031889406838969E-2</v>
      </c>
      <c r="AK43" s="548">
        <f t="shared" si="22"/>
        <v>4.2489157308030157E-2</v>
      </c>
      <c r="AL43" s="548">
        <f t="shared" si="22"/>
        <v>-4.4272690088061339E-2</v>
      </c>
      <c r="AM43" s="548">
        <f t="shared" si="22"/>
        <v>2.0915387343400704E-2</v>
      </c>
      <c r="AN43" s="548">
        <f t="shared" si="22"/>
        <v>-5.0864781128817982E-2</v>
      </c>
      <c r="AO43" s="548">
        <f t="shared" si="22"/>
        <v>6.9560765972903615E-2</v>
      </c>
      <c r="AP43" s="548">
        <f t="shared" si="22"/>
        <v>2.1865695651686057E-3</v>
      </c>
      <c r="AQ43" s="548">
        <f t="shared" si="22"/>
        <v>1.4737184943223625E-2</v>
      </c>
      <c r="AR43" s="548">
        <f t="shared" si="22"/>
        <v>-6.7638039344581791E-2</v>
      </c>
      <c r="AS43" s="548">
        <f t="shared" si="22"/>
        <v>-2.4902057655178056E-2</v>
      </c>
      <c r="AT43" s="548">
        <f t="shared" si="22"/>
        <v>3.2903070393698108E-2</v>
      </c>
      <c r="AU43" s="548">
        <f t="shared" si="22"/>
        <v>5.2038716129204188E-2</v>
      </c>
      <c r="AV43" s="548">
        <f t="shared" si="22"/>
        <v>-4.7045943123567024E-3</v>
      </c>
      <c r="AW43" s="548">
        <f t="shared" si="22"/>
        <v>-0.14034897896596399</v>
      </c>
      <c r="AX43" s="548">
        <f t="shared" si="22"/>
        <v>4.7431221364420129E-3</v>
      </c>
      <c r="AY43" s="548">
        <f t="shared" si="22"/>
        <v>-7.4459646442167293E-2</v>
      </c>
      <c r="AZ43" s="548">
        <f t="shared" si="22"/>
        <v>0.12977238349502374</v>
      </c>
      <c r="BA43" s="548">
        <f t="shared" si="22"/>
        <v>-0.10759035014867024</v>
      </c>
      <c r="BB43" s="548">
        <f t="shared" si="22"/>
        <v>-1.3242073316094283E-2</v>
      </c>
      <c r="BC43" s="548">
        <f t="shared" si="22"/>
        <v>-5.121970498072681E-2</v>
      </c>
      <c r="BD43" s="548">
        <f t="shared" si="22"/>
        <v>1.5448691829512473E-2</v>
      </c>
      <c r="BE43" s="548">
        <f t="shared" si="22"/>
        <v>-7.3537168232771344E-2</v>
      </c>
      <c r="BF43" s="548">
        <f t="shared" si="22"/>
        <v>0.14459839102072269</v>
      </c>
      <c r="BG43" s="548">
        <f>BG$14/BF$14-1</f>
        <v>-0.10994210536211757</v>
      </c>
      <c r="BH43" s="352"/>
      <c r="BI43" s="323"/>
      <c r="BJ43" s="323"/>
      <c r="BK43" s="323"/>
      <c r="BL43" s="323"/>
      <c r="BM43" s="323"/>
      <c r="BN43" s="323"/>
      <c r="BO43" s="323"/>
      <c r="BP43" s="323"/>
      <c r="BQ43" s="323"/>
      <c r="BR43" s="323"/>
      <c r="BS43" s="323"/>
      <c r="BT43" s="323"/>
      <c r="BU43" s="323"/>
      <c r="BV43" s="323"/>
      <c r="BW43" s="323"/>
      <c r="BX43" s="323"/>
      <c r="BY43" s="323"/>
      <c r="BZ43" s="323"/>
    </row>
    <row r="44" spans="19:78">
      <c r="V44" s="550" t="s">
        <v>491</v>
      </c>
      <c r="X44" s="550" t="s">
        <v>485</v>
      </c>
      <c r="Y44" s="526"/>
      <c r="Z44" s="547"/>
      <c r="AA44" s="580"/>
      <c r="AB44" s="581">
        <f>AB$17/AA$17-1</f>
        <v>-6.3367735274439951E-3</v>
      </c>
      <c r="AC44" s="581">
        <f t="shared" ref="AC44:BF44" si="23">AC$17/AB$17-1</f>
        <v>3.5953203255012944E-2</v>
      </c>
      <c r="AD44" s="581">
        <f t="shared" si="23"/>
        <v>-2.7434779991604152E-3</v>
      </c>
      <c r="AE44" s="581">
        <f t="shared" si="23"/>
        <v>2.082128329469235E-2</v>
      </c>
      <c r="AF44" s="581">
        <f t="shared" si="23"/>
        <v>-1.9781420297360963E-2</v>
      </c>
      <c r="AG44" s="581">
        <f t="shared" si="23"/>
        <v>-2.2783338591178204E-2</v>
      </c>
      <c r="AH44" s="581">
        <f t="shared" si="23"/>
        <v>5.866165474066376E-3</v>
      </c>
      <c r="AI44" s="581">
        <f t="shared" si="23"/>
        <v>-4.0356266027309906E-2</v>
      </c>
      <c r="AJ44" s="581">
        <f t="shared" si="23"/>
        <v>4.0905452200765691E-3</v>
      </c>
      <c r="AK44" s="581">
        <f t="shared" si="23"/>
        <v>-5.2642075157051105E-3</v>
      </c>
      <c r="AL44" s="581">
        <f t="shared" si="23"/>
        <v>-1.8333959621301799E-2</v>
      </c>
      <c r="AM44" s="581">
        <f t="shared" si="23"/>
        <v>6.0360713315841252E-3</v>
      </c>
      <c r="AN44" s="581">
        <f t="shared" si="23"/>
        <v>-1.9062272564538296E-2</v>
      </c>
      <c r="AO44" s="581">
        <f t="shared" si="23"/>
        <v>4.9647385068407601E-5</v>
      </c>
      <c r="AP44" s="581">
        <f t="shared" si="23"/>
        <v>1.3147291267518568E-2</v>
      </c>
      <c r="AQ44" s="581">
        <f t="shared" si="23"/>
        <v>-7.5573965331039439E-3</v>
      </c>
      <c r="AR44" s="581">
        <f t="shared" si="23"/>
        <v>-8.8870893698277387E-3</v>
      </c>
      <c r="AS44" s="581">
        <f t="shared" si="23"/>
        <v>-1.2839931700023732E-2</v>
      </c>
      <c r="AT44" s="581">
        <f t="shared" si="23"/>
        <v>1.1912626682972771E-3</v>
      </c>
      <c r="AU44" s="581">
        <f t="shared" si="23"/>
        <v>-4.2429981551239671E-3</v>
      </c>
      <c r="AV44" s="581">
        <f t="shared" si="23"/>
        <v>-2.6176189884065781E-2</v>
      </c>
      <c r="AW44" s="581">
        <f t="shared" si="23"/>
        <v>-1.6421983352395642E-2</v>
      </c>
      <c r="AX44" s="581">
        <f t="shared" si="23"/>
        <v>1.3117677002936867E-2</v>
      </c>
      <c r="AY44" s="581">
        <f t="shared" si="23"/>
        <v>-9.6083595552086676E-3</v>
      </c>
      <c r="AZ44" s="581">
        <f t="shared" si="23"/>
        <v>-7.9162383102131528E-3</v>
      </c>
      <c r="BA44" s="581">
        <f t="shared" si="23"/>
        <v>4.2795323255109263E-3</v>
      </c>
      <c r="BB44" s="581">
        <f t="shared" si="23"/>
        <v>-1.2907507925292716E-3</v>
      </c>
      <c r="BC44" s="581">
        <f t="shared" si="23"/>
        <v>-4.7142735366167976E-3</v>
      </c>
      <c r="BD44" s="581">
        <f t="shared" si="23"/>
        <v>1.4695050436666079E-3</v>
      </c>
      <c r="BE44" s="581">
        <f t="shared" si="23"/>
        <v>4.7312733884548042E-3</v>
      </c>
      <c r="BF44" s="581">
        <f t="shared" si="23"/>
        <v>4.808202551154217E-3</v>
      </c>
      <c r="BG44" s="581">
        <f>BG$17/BF$17-1</f>
        <v>-1.2583218151223208E-2</v>
      </c>
      <c r="BH44" s="352"/>
    </row>
    <row r="45" spans="19:78">
      <c r="V45" s="648" t="s">
        <v>736</v>
      </c>
      <c r="X45" s="522" t="s">
        <v>504</v>
      </c>
      <c r="Y45" s="649"/>
      <c r="Z45" s="547"/>
      <c r="AA45" s="553"/>
      <c r="AB45" s="565">
        <f>AB$18/AA$18-1</f>
        <v>1.986392541200166E-2</v>
      </c>
      <c r="AC45" s="565">
        <f t="shared" ref="AC45:BF45" si="24">AC$18/AB$18-1</f>
        <v>6.7050358649003439E-3</v>
      </c>
      <c r="AD45" s="565">
        <f t="shared" si="24"/>
        <v>-1.0641060037703487E-2</v>
      </c>
      <c r="AE45" s="565">
        <f t="shared" si="24"/>
        <v>-1.5383872000533705E-2</v>
      </c>
      <c r="AF45" s="565">
        <f t="shared" si="24"/>
        <v>-1.123370592043349E-2</v>
      </c>
      <c r="AG45" s="565">
        <f t="shared" si="24"/>
        <v>-1.0790653398434324E-2</v>
      </c>
      <c r="AH45" s="565">
        <f t="shared" si="24"/>
        <v>-4.4427265975446328E-3</v>
      </c>
      <c r="AI45" s="565">
        <f t="shared" si="24"/>
        <v>-6.491599079917143E-3</v>
      </c>
      <c r="AJ45" s="565">
        <f t="shared" si="24"/>
        <v>-4.8469284342600449E-3</v>
      </c>
      <c r="AK45" s="565">
        <f t="shared" si="24"/>
        <v>-1.1775550856730987E-2</v>
      </c>
      <c r="AL45" s="565">
        <f t="shared" si="24"/>
        <v>5.2724774078207748E-3</v>
      </c>
      <c r="AM45" s="565">
        <f t="shared" si="24"/>
        <v>-7.0678851459720082E-3</v>
      </c>
      <c r="AN45" s="565">
        <f t="shared" si="24"/>
        <v>-1.1038307153679927E-2</v>
      </c>
      <c r="AO45" s="565">
        <f t="shared" si="24"/>
        <v>-2.0593679626301653E-2</v>
      </c>
      <c r="AP45" s="565">
        <f t="shared" si="24"/>
        <v>-2.0912582891279285E-3</v>
      </c>
      <c r="AQ45" s="565">
        <f t="shared" si="24"/>
        <v>-2.8187496125168243E-3</v>
      </c>
      <c r="AR45" s="565">
        <f t="shared" si="24"/>
        <v>5.4433368463040477E-3</v>
      </c>
      <c r="AS45" s="565">
        <f t="shared" si="24"/>
        <v>-9.9652956186679909E-3</v>
      </c>
      <c r="AT45" s="565">
        <f t="shared" si="24"/>
        <v>-1.2471267862530611E-2</v>
      </c>
      <c r="AU45" s="565">
        <f t="shared" si="24"/>
        <v>-3.2742723034085985E-2</v>
      </c>
      <c r="AV45" s="565">
        <f t="shared" si="24"/>
        <v>-5.8332473567925813E-3</v>
      </c>
      <c r="AW45" s="565">
        <f t="shared" si="24"/>
        <v>-2.4666262062959743E-2</v>
      </c>
      <c r="AX45" s="565">
        <f t="shared" si="24"/>
        <v>-2.7194663705480515E-2</v>
      </c>
      <c r="AY45" s="565">
        <f t="shared" si="24"/>
        <v>-2.4995456369681479E-2</v>
      </c>
      <c r="AZ45" s="565">
        <f t="shared" si="24"/>
        <v>-1.2634250501762923E-3</v>
      </c>
      <c r="BA45" s="565">
        <f t="shared" si="24"/>
        <v>-7.0579269996003946E-3</v>
      </c>
      <c r="BB45" s="565">
        <f t="shared" si="24"/>
        <v>1.7870306080287612E-3</v>
      </c>
      <c r="BC45" s="565">
        <f t="shared" si="24"/>
        <v>-3.8871164593403673E-3</v>
      </c>
      <c r="BD45" s="565">
        <f t="shared" si="24"/>
        <v>1.3169356306520941E-2</v>
      </c>
      <c r="BE45" s="565">
        <f t="shared" si="24"/>
        <v>8.9892568044933618E-3</v>
      </c>
      <c r="BF45" s="565">
        <f t="shared" si="24"/>
        <v>1.1131644860443046E-2</v>
      </c>
      <c r="BG45" s="565">
        <f>BG$18/BF$18-1</f>
        <v>2.1316226792027493E-3</v>
      </c>
      <c r="BH45" s="352"/>
    </row>
    <row r="46" spans="19:78">
      <c r="V46" s="650" t="s">
        <v>737</v>
      </c>
      <c r="X46" s="523" t="s">
        <v>505</v>
      </c>
      <c r="Y46" s="651"/>
      <c r="Z46" s="547"/>
      <c r="AA46" s="557"/>
      <c r="AB46" s="567">
        <f>AB$20/AA$20-1</f>
        <v>-2.9163340441840879E-2</v>
      </c>
      <c r="AC46" s="567">
        <f t="shared" ref="AC46:BF46" si="25">AC$20/AB$20-1</f>
        <v>6.9992141645478068E-2</v>
      </c>
      <c r="AD46" s="567">
        <f t="shared" si="25"/>
        <v>8.9593249638890704E-3</v>
      </c>
      <c r="AE46" s="567">
        <f t="shared" si="25"/>
        <v>6.0165493129793912E-2</v>
      </c>
      <c r="AF46" s="567">
        <f t="shared" si="25"/>
        <v>-2.8593055900601683E-2</v>
      </c>
      <c r="AG46" s="567">
        <f t="shared" si="25"/>
        <v>-3.4989498989562384E-2</v>
      </c>
      <c r="AH46" s="567">
        <f t="shared" si="25"/>
        <v>1.7595722567598004E-2</v>
      </c>
      <c r="AI46" s="567">
        <f t="shared" si="25"/>
        <v>-7.0315749706738151E-2</v>
      </c>
      <c r="AJ46" s="567">
        <f t="shared" si="25"/>
        <v>1.4365645356409829E-2</v>
      </c>
      <c r="AK46" s="567">
        <f t="shared" si="25"/>
        <v>4.2409681140946898E-3</v>
      </c>
      <c r="AL46" s="567">
        <f t="shared" si="25"/>
        <v>-3.8465601489637513E-2</v>
      </c>
      <c r="AM46" s="567">
        <f t="shared" si="25"/>
        <v>1.8796931102805337E-2</v>
      </c>
      <c r="AN46" s="567">
        <f t="shared" si="25"/>
        <v>-2.5755173744209325E-2</v>
      </c>
      <c r="AO46" s="567">
        <f t="shared" si="25"/>
        <v>2.2149255090335052E-2</v>
      </c>
      <c r="AP46" s="567">
        <f t="shared" si="25"/>
        <v>2.8522878865267831E-2</v>
      </c>
      <c r="AQ46" s="567">
        <f t="shared" si="25"/>
        <v>-7.0231586737001805E-3</v>
      </c>
      <c r="AR46" s="567">
        <f t="shared" si="25"/>
        <v>-1.6730451426821835E-2</v>
      </c>
      <c r="AS46" s="567">
        <f t="shared" si="25"/>
        <v>-1.3514240494540086E-2</v>
      </c>
      <c r="AT46" s="567">
        <f t="shared" si="25"/>
        <v>1.5225885937952377E-2</v>
      </c>
      <c r="AU46" s="567">
        <f t="shared" si="25"/>
        <v>2.0166091293776889E-2</v>
      </c>
      <c r="AV46" s="567">
        <f t="shared" si="25"/>
        <v>-4.5198065398411202E-2</v>
      </c>
      <c r="AW46" s="567">
        <f t="shared" si="25"/>
        <v>-1.0704521727403882E-2</v>
      </c>
      <c r="AX46" s="567">
        <f t="shared" si="25"/>
        <v>4.9247901282066797E-2</v>
      </c>
      <c r="AY46" s="567">
        <f t="shared" si="25"/>
        <v>1.9567061803509311E-3</v>
      </c>
      <c r="AZ46" s="567">
        <f t="shared" si="25"/>
        <v>-1.3254374343782072E-2</v>
      </c>
      <c r="BA46" s="567">
        <f t="shared" si="25"/>
        <v>1.5681280391476315E-2</v>
      </c>
      <c r="BB46" s="567">
        <f t="shared" si="25"/>
        <v>-4.4290606656426368E-3</v>
      </c>
      <c r="BC46" s="567">
        <f t="shared" si="25"/>
        <v>-6.1808823155007353E-3</v>
      </c>
      <c r="BD46" s="567">
        <f t="shared" si="25"/>
        <v>-7.2372499743603713E-3</v>
      </c>
      <c r="BE46" s="567">
        <f t="shared" si="25"/>
        <v>2.2425332318101177E-3</v>
      </c>
      <c r="BF46" s="567">
        <f t="shared" si="25"/>
        <v>-1.2453524749793665E-3</v>
      </c>
      <c r="BG46" s="567">
        <f>BG$20/BF$20-1</f>
        <v>-2.1563867915567858E-2</v>
      </c>
      <c r="BH46" s="352"/>
    </row>
    <row r="47" spans="19:78">
      <c r="V47" s="652" t="s">
        <v>738</v>
      </c>
      <c r="X47" s="524" t="s">
        <v>506</v>
      </c>
      <c r="Y47" s="653"/>
      <c r="Z47" s="547"/>
      <c r="AA47" s="561"/>
      <c r="AB47" s="579">
        <f>SUM(AB$19,AB$21)/SUM(AA$19,AA$21)-1</f>
        <v>2.3537620688347527E-3</v>
      </c>
      <c r="AC47" s="579">
        <f t="shared" ref="AC47:BF47" si="26">SUM(AC$19,AC$21)/SUM(AB$19,AB$21)-1</f>
        <v>1.3250589510604982E-3</v>
      </c>
      <c r="AD47" s="579">
        <f t="shared" si="26"/>
        <v>-2.3261049335910777E-2</v>
      </c>
      <c r="AE47" s="579">
        <f t="shared" si="26"/>
        <v>-2.4601257434123114E-2</v>
      </c>
      <c r="AF47" s="579">
        <f t="shared" si="26"/>
        <v>-8.2014281292751567E-3</v>
      </c>
      <c r="AG47" s="579">
        <f t="shared" si="26"/>
        <v>-8.097442352002493E-3</v>
      </c>
      <c r="AH47" s="579">
        <f t="shared" si="26"/>
        <v>-1.0515389134447051E-2</v>
      </c>
      <c r="AI47" s="579">
        <f t="shared" si="26"/>
        <v>-1.7189769886568174E-2</v>
      </c>
      <c r="AJ47" s="579">
        <f t="shared" si="26"/>
        <v>-9.0031619382272554E-3</v>
      </c>
      <c r="AK47" s="579">
        <f t="shared" si="26"/>
        <v>-2.3220757054940644E-2</v>
      </c>
      <c r="AL47" s="579">
        <f t="shared" si="26"/>
        <v>-7.3854661910914832E-3</v>
      </c>
      <c r="AM47" s="579">
        <f t="shared" si="26"/>
        <v>-4.2784496350352086E-3</v>
      </c>
      <c r="AN47" s="579">
        <f t="shared" si="26"/>
        <v>-1.6408350839730024E-2</v>
      </c>
      <c r="AO47" s="579">
        <f t="shared" si="26"/>
        <v>-2.4893495461072668E-2</v>
      </c>
      <c r="AP47" s="579">
        <f t="shared" si="26"/>
        <v>-4.297468316801667E-3</v>
      </c>
      <c r="AQ47" s="579">
        <f t="shared" si="26"/>
        <v>-2.4036487299674336E-2</v>
      </c>
      <c r="AR47" s="579">
        <f t="shared" si="26"/>
        <v>-1.9005612467841715E-2</v>
      </c>
      <c r="AS47" s="579">
        <f t="shared" si="26"/>
        <v>-1.8957661648525193E-2</v>
      </c>
      <c r="AT47" s="579">
        <f t="shared" si="26"/>
        <v>-1.6463077358132017E-2</v>
      </c>
      <c r="AU47" s="579">
        <f t="shared" si="26"/>
        <v>-2.2976717862846496E-2</v>
      </c>
      <c r="AV47" s="579">
        <f t="shared" si="26"/>
        <v>-1.2209490058254779E-3</v>
      </c>
      <c r="AW47" s="579">
        <f t="shared" si="26"/>
        <v>-1.6152370930954008E-2</v>
      </c>
      <c r="AX47" s="579">
        <f t="shared" si="26"/>
        <v>-2.413821384718462E-2</v>
      </c>
      <c r="AY47" s="579">
        <f t="shared" si="26"/>
        <v>-1.7875440021567712E-2</v>
      </c>
      <c r="AZ47" s="579">
        <f t="shared" si="26"/>
        <v>-2.0358392960723171E-3</v>
      </c>
      <c r="BA47" s="579">
        <f t="shared" si="26"/>
        <v>-1.6460253041445161E-2</v>
      </c>
      <c r="BB47" s="579">
        <f t="shared" si="26"/>
        <v>4.9597815027275782E-3</v>
      </c>
      <c r="BC47" s="579">
        <f t="shared" si="26"/>
        <v>4.6126100833099315E-5</v>
      </c>
      <c r="BD47" s="579">
        <f t="shared" si="26"/>
        <v>8.5585995189747521E-3</v>
      </c>
      <c r="BE47" s="579">
        <f t="shared" si="26"/>
        <v>3.6831884029036033E-3</v>
      </c>
      <c r="BF47" s="579">
        <f t="shared" si="26"/>
        <v>1.4622701841754626E-2</v>
      </c>
      <c r="BG47" s="579">
        <f>SUM(BG$19,BG$21)/SUM(BF$19,BF$21)-1</f>
        <v>-1.5180373852084705E-2</v>
      </c>
      <c r="BH47" s="352"/>
    </row>
    <row r="48" spans="19:78">
      <c r="V48" s="654" t="s">
        <v>492</v>
      </c>
      <c r="X48" s="654" t="s">
        <v>486</v>
      </c>
      <c r="Y48" s="521"/>
      <c r="Z48" s="547"/>
      <c r="AA48" s="327"/>
      <c r="AB48" s="548">
        <f>AB$22/AA$22-1</f>
        <v>-1.1489563771015177E-2</v>
      </c>
      <c r="AC48" s="548">
        <f t="shared" ref="AC48:BF48" si="27">AC$22/AB$22-1</f>
        <v>-8.153131184403084E-3</v>
      </c>
      <c r="AD48" s="548">
        <f t="shared" si="27"/>
        <v>-2.1508416694331012E-2</v>
      </c>
      <c r="AE48" s="548">
        <f t="shared" si="27"/>
        <v>-2.0442432761664686E-2</v>
      </c>
      <c r="AF48" s="548">
        <f t="shared" si="27"/>
        <v>-2.9549843914333018E-2</v>
      </c>
      <c r="AG48" s="548">
        <f t="shared" si="27"/>
        <v>-2.9396495603466133E-2</v>
      </c>
      <c r="AH48" s="548">
        <f t="shared" si="27"/>
        <v>-3.3609807791951218E-2</v>
      </c>
      <c r="AI48" s="548">
        <f t="shared" si="27"/>
        <v>-4.1293993479924906E-2</v>
      </c>
      <c r="AJ48" s="548">
        <f t="shared" si="27"/>
        <v>-3.8831025298569743E-2</v>
      </c>
      <c r="AK48" s="548">
        <f t="shared" si="27"/>
        <v>-3.7300393067907112E-2</v>
      </c>
      <c r="AL48" s="548">
        <f t="shared" si="27"/>
        <v>-4.4771141735305386E-2</v>
      </c>
      <c r="AM48" s="548">
        <f t="shared" si="27"/>
        <v>-4.3728754333049569E-2</v>
      </c>
      <c r="AN48" s="548">
        <f t="shared" si="27"/>
        <v>-4.208006780276019E-2</v>
      </c>
      <c r="AO48" s="548">
        <f t="shared" si="27"/>
        <v>-4.7215993809015644E-2</v>
      </c>
      <c r="AP48" s="548">
        <f t="shared" si="27"/>
        <v>-4.7705622405150638E-2</v>
      </c>
      <c r="AQ48" s="548">
        <f t="shared" si="27"/>
        <v>-5.602272658264551E-2</v>
      </c>
      <c r="AR48" s="548">
        <f t="shared" si="27"/>
        <v>-5.5251194531671266E-2</v>
      </c>
      <c r="AS48" s="548">
        <f t="shared" si="27"/>
        <v>-5.8554796790136865E-2</v>
      </c>
      <c r="AT48" s="548">
        <f t="shared" si="27"/>
        <v>-6.6780629678856007E-2</v>
      </c>
      <c r="AU48" s="548">
        <f t="shared" si="27"/>
        <v>-6.3630723012354506E-2</v>
      </c>
      <c r="AV48" s="548">
        <f t="shared" si="27"/>
        <v>-5.1867139349974667E-2</v>
      </c>
      <c r="AW48" s="548">
        <f t="shared" si="27"/>
        <v>-5.0743184811298692E-2</v>
      </c>
      <c r="AX48" s="548">
        <f t="shared" si="27"/>
        <v>-4.8790999619477304E-2</v>
      </c>
      <c r="AY48" s="548">
        <f t="shared" si="27"/>
        <v>-4.9584829673923858E-2</v>
      </c>
      <c r="AZ48" s="548">
        <f t="shared" si="27"/>
        <v>-4.9897285470505981E-2</v>
      </c>
      <c r="BA48" s="548">
        <f t="shared" si="27"/>
        <v>-5.146604272890809E-2</v>
      </c>
      <c r="BB48" s="548">
        <f t="shared" si="27"/>
        <v>-5.3880102401628216E-2</v>
      </c>
      <c r="BC48" s="548">
        <f t="shared" si="27"/>
        <v>-4.418574430567912E-2</v>
      </c>
      <c r="BD48" s="548">
        <f t="shared" si="27"/>
        <v>-4.0997930181415843E-2</v>
      </c>
      <c r="BE48" s="548">
        <f t="shared" si="27"/>
        <v>-4.7208059301710126E-2</v>
      </c>
      <c r="BF48" s="548">
        <f t="shared" si="27"/>
        <v>-3.7403860783311815E-2</v>
      </c>
      <c r="BG48" s="548">
        <f>BG$22/BF$22-1</f>
        <v>-3.2433727231673704E-2</v>
      </c>
      <c r="BH48" s="655"/>
    </row>
    <row r="49" spans="1:78" s="28" customFormat="1" ht="15" customHeight="1">
      <c r="A49" s="32"/>
      <c r="B49" s="32"/>
      <c r="C49" s="32"/>
      <c r="D49" s="32"/>
      <c r="E49" s="32"/>
      <c r="F49" s="32"/>
      <c r="G49" s="32"/>
      <c r="H49" s="32"/>
      <c r="I49" s="32"/>
      <c r="J49" s="32"/>
      <c r="K49" s="32"/>
      <c r="L49" s="32"/>
      <c r="M49" s="32"/>
      <c r="N49" s="32"/>
      <c r="O49" s="32"/>
      <c r="P49" s="32"/>
      <c r="Q49" s="32"/>
      <c r="R49" s="32"/>
      <c r="S49" s="32"/>
      <c r="T49" s="323"/>
      <c r="U49" s="32"/>
      <c r="V49" s="648" t="s">
        <v>739</v>
      </c>
      <c r="W49" s="32"/>
      <c r="X49" s="522" t="s">
        <v>500</v>
      </c>
      <c r="Y49" s="656"/>
      <c r="Z49" s="547"/>
      <c r="AA49" s="553"/>
      <c r="AB49" s="565">
        <f>AB$23/AA$23-1</f>
        <v>-1.2558523423286005E-2</v>
      </c>
      <c r="AC49" s="565">
        <f t="shared" ref="AC49:BF49" si="28">AC$23/AB$23-1</f>
        <v>-8.3372324604700232E-3</v>
      </c>
      <c r="AD49" s="565">
        <f t="shared" si="28"/>
        <v>-2.2951299745954223E-2</v>
      </c>
      <c r="AE49" s="565">
        <f t="shared" si="28"/>
        <v>-2.071885715964672E-2</v>
      </c>
      <c r="AF49" s="565">
        <f t="shared" si="28"/>
        <v>-3.5463582293813856E-2</v>
      </c>
      <c r="AG49" s="565">
        <f t="shared" si="28"/>
        <v>-3.4639009163076162E-2</v>
      </c>
      <c r="AH49" s="565">
        <f t="shared" si="28"/>
        <v>-4.0178537858088004E-2</v>
      </c>
      <c r="AI49" s="565">
        <f t="shared" si="28"/>
        <v>-4.8480032404964346E-2</v>
      </c>
      <c r="AJ49" s="565">
        <f t="shared" si="28"/>
        <v>-4.8711779804380018E-2</v>
      </c>
      <c r="AK49" s="565">
        <f t="shared" si="28"/>
        <v>-4.7588816296363357E-2</v>
      </c>
      <c r="AL49" s="565">
        <f t="shared" si="28"/>
        <v>-4.9805809985732918E-2</v>
      </c>
      <c r="AM49" s="565">
        <f t="shared" si="28"/>
        <v>-5.2257459939689554E-2</v>
      </c>
      <c r="AN49" s="565">
        <f t="shared" si="28"/>
        <v>-5.5414485364062349E-2</v>
      </c>
      <c r="AO49" s="565">
        <f t="shared" si="28"/>
        <v>-6.0242786861657627E-2</v>
      </c>
      <c r="AP49" s="565">
        <f t="shared" si="28"/>
        <v>-6.3928769987519951E-2</v>
      </c>
      <c r="AQ49" s="565">
        <f t="shared" si="28"/>
        <v>-7.0230345358399782E-2</v>
      </c>
      <c r="AR49" s="565">
        <f t="shared" si="28"/>
        <v>-6.9990411512313555E-2</v>
      </c>
      <c r="AS49" s="565">
        <f t="shared" si="28"/>
        <v>-8.3967269567047587E-2</v>
      </c>
      <c r="AT49" s="565">
        <f t="shared" si="28"/>
        <v>-7.9941372694900203E-2</v>
      </c>
      <c r="AU49" s="565">
        <f t="shared" si="28"/>
        <v>-8.4883299925267108E-2</v>
      </c>
      <c r="AV49" s="565">
        <f t="shared" si="28"/>
        <v>-7.4615075256629582E-2</v>
      </c>
      <c r="AW49" s="565">
        <f t="shared" si="28"/>
        <v>-6.8282910736972457E-2</v>
      </c>
      <c r="AX49" s="565">
        <f t="shared" si="28"/>
        <v>-6.9761069490831273E-2</v>
      </c>
      <c r="AY49" s="565">
        <f t="shared" si="28"/>
        <v>-7.7789069814958256E-2</v>
      </c>
      <c r="AZ49" s="565">
        <f t="shared" si="28"/>
        <v>-7.5028060002055419E-2</v>
      </c>
      <c r="BA49" s="565">
        <f t="shared" si="28"/>
        <v>-7.8768031306511888E-2</v>
      </c>
      <c r="BB49" s="565">
        <f t="shared" si="28"/>
        <v>-6.9384332722854714E-2</v>
      </c>
      <c r="BC49" s="565">
        <f t="shared" si="28"/>
        <v>-7.2844433466107472E-2</v>
      </c>
      <c r="BD49" s="565">
        <f t="shared" si="28"/>
        <v>-6.8314354554763868E-2</v>
      </c>
      <c r="BE49" s="565">
        <f t="shared" si="28"/>
        <v>-6.8748452809292315E-2</v>
      </c>
      <c r="BF49" s="565">
        <f t="shared" si="28"/>
        <v>-6.789707511610521E-2</v>
      </c>
      <c r="BG49" s="565">
        <f>BG$23/BF$23-1</f>
        <v>-6.8640393810038169E-2</v>
      </c>
      <c r="BH49" s="657"/>
      <c r="BI49" s="342"/>
    </row>
    <row r="50" spans="1:78" s="28" customFormat="1" ht="15" customHeight="1">
      <c r="A50" s="32"/>
      <c r="B50" s="32"/>
      <c r="C50" s="32"/>
      <c r="D50" s="32"/>
      <c r="E50" s="32"/>
      <c r="F50" s="32"/>
      <c r="G50" s="32"/>
      <c r="H50" s="32"/>
      <c r="I50" s="32"/>
      <c r="J50" s="32"/>
      <c r="K50" s="32"/>
      <c r="L50" s="32"/>
      <c r="M50" s="32"/>
      <c r="N50" s="32"/>
      <c r="O50" s="32"/>
      <c r="P50" s="32"/>
      <c r="Q50" s="32"/>
      <c r="R50" s="32"/>
      <c r="S50" s="32"/>
      <c r="T50" s="32"/>
      <c r="U50" s="32"/>
      <c r="V50" s="508" t="s">
        <v>515</v>
      </c>
      <c r="W50" s="32"/>
      <c r="X50" s="523" t="s">
        <v>501</v>
      </c>
      <c r="Y50" s="566"/>
      <c r="Z50" s="547"/>
      <c r="AA50" s="557"/>
      <c r="AB50" s="567">
        <f>AB$24/AA$24-1</f>
        <v>-1.1303458798341048E-2</v>
      </c>
      <c r="AC50" s="567">
        <f t="shared" ref="AC50:BF50" si="29">AC$24/AB$24-1</f>
        <v>2.1653213317482933E-3</v>
      </c>
      <c r="AD50" s="567">
        <f t="shared" si="29"/>
        <v>2.4277414569526812E-3</v>
      </c>
      <c r="AE50" s="567">
        <f t="shared" si="29"/>
        <v>-5.1101753406264105E-3</v>
      </c>
      <c r="AF50" s="567">
        <f t="shared" si="29"/>
        <v>2.2767046755793885E-3</v>
      </c>
      <c r="AG50" s="567">
        <f t="shared" si="29"/>
        <v>2.5077985531998248E-3</v>
      </c>
      <c r="AH50" s="567">
        <f t="shared" si="29"/>
        <v>4.7373963591348378E-3</v>
      </c>
      <c r="AI50" s="567">
        <f t="shared" si="29"/>
        <v>-5.1169322857175237E-3</v>
      </c>
      <c r="AJ50" s="567">
        <f t="shared" si="29"/>
        <v>3.9356846715801197E-3</v>
      </c>
      <c r="AK50" s="567">
        <f t="shared" si="29"/>
        <v>5.1591444790752838E-3</v>
      </c>
      <c r="AL50" s="567">
        <f t="shared" si="29"/>
        <v>9.1343561548187235E-3</v>
      </c>
      <c r="AM50" s="567">
        <f t="shared" si="29"/>
        <v>0.26853619706058307</v>
      </c>
      <c r="AN50" s="567">
        <f t="shared" si="29"/>
        <v>0.17562847999706954</v>
      </c>
      <c r="AO50" s="567">
        <f t="shared" si="29"/>
        <v>3.2421401678013995E-2</v>
      </c>
      <c r="AP50" s="567">
        <f t="shared" si="29"/>
        <v>0.13581951644846479</v>
      </c>
      <c r="AQ50" s="567">
        <f t="shared" si="29"/>
        <v>3.2330687768097111E-2</v>
      </c>
      <c r="AR50" s="567">
        <f t="shared" si="29"/>
        <v>-3.407016911237537E-2</v>
      </c>
      <c r="AS50" s="567">
        <f t="shared" si="29"/>
        <v>0.12389921384929092</v>
      </c>
      <c r="AT50" s="567">
        <f t="shared" si="29"/>
        <v>-8.3291004214720576E-3</v>
      </c>
      <c r="AU50" s="567">
        <f t="shared" si="29"/>
        <v>-0.12660665880655309</v>
      </c>
      <c r="AV50" s="567">
        <f t="shared" si="29"/>
        <v>0.10504741555799879</v>
      </c>
      <c r="AW50" s="567">
        <f t="shared" si="29"/>
        <v>-1.039176346189441E-2</v>
      </c>
      <c r="AX50" s="567">
        <f t="shared" si="29"/>
        <v>-1.0739424976895839E-2</v>
      </c>
      <c r="AY50" s="567">
        <f t="shared" si="29"/>
        <v>-3.1988627544439208E-3</v>
      </c>
      <c r="AZ50" s="567">
        <f t="shared" si="29"/>
        <v>1.9062911012062367E-2</v>
      </c>
      <c r="BA50" s="567">
        <f t="shared" si="29"/>
        <v>1.3042703997313776E-2</v>
      </c>
      <c r="BB50" s="567">
        <f t="shared" si="29"/>
        <v>-0.13053368632293161</v>
      </c>
      <c r="BC50" s="567">
        <f t="shared" si="29"/>
        <v>-8.5565099590118043E-3</v>
      </c>
      <c r="BD50" s="567">
        <f t="shared" si="29"/>
        <v>-7.3910090944727669E-2</v>
      </c>
      <c r="BE50" s="567">
        <f t="shared" si="29"/>
        <v>-9.7439903147569784E-2</v>
      </c>
      <c r="BF50" s="567">
        <f t="shared" si="29"/>
        <v>2.9310726077430571E-2</v>
      </c>
      <c r="BG50" s="567">
        <f>BG$24/BF$24-1</f>
        <v>7.2834886156125656E-4</v>
      </c>
      <c r="BH50" s="341"/>
      <c r="BI50" s="342"/>
    </row>
    <row r="51" spans="1:78" s="28" customFormat="1" ht="27.6">
      <c r="A51" s="32"/>
      <c r="B51" s="32"/>
      <c r="C51" s="32"/>
      <c r="D51" s="32"/>
      <c r="E51" s="32"/>
      <c r="F51" s="32"/>
      <c r="G51" s="32"/>
      <c r="H51" s="32"/>
      <c r="I51" s="32"/>
      <c r="J51" s="32"/>
      <c r="K51" s="32"/>
      <c r="L51" s="32"/>
      <c r="M51" s="32"/>
      <c r="N51" s="32"/>
      <c r="O51" s="32"/>
      <c r="P51" s="32"/>
      <c r="Q51" s="32"/>
      <c r="R51" s="32"/>
      <c r="S51" s="32"/>
      <c r="T51" s="32"/>
      <c r="U51" s="32"/>
      <c r="V51" s="508" t="s">
        <v>729</v>
      </c>
      <c r="W51" s="32"/>
      <c r="X51" s="1944" t="s">
        <v>518</v>
      </c>
      <c r="Y51" s="1945"/>
      <c r="Z51" s="547"/>
      <c r="AA51" s="557"/>
      <c r="AB51" s="567">
        <f>AB$25/AA$25-1</f>
        <v>-1.6202260604955887E-2</v>
      </c>
      <c r="AC51" s="567">
        <f t="shared" ref="AC51:BF51" si="30">AC$25/AB$25-1</f>
        <v>1.4337263362799613E-2</v>
      </c>
      <c r="AD51" s="567">
        <f t="shared" si="30"/>
        <v>-3.4585539424397682E-3</v>
      </c>
      <c r="AE51" s="567">
        <f t="shared" si="30"/>
        <v>4.9733449086932113E-2</v>
      </c>
      <c r="AF51" s="567">
        <f t="shared" si="30"/>
        <v>1.289053869360135E-2</v>
      </c>
      <c r="AG51" s="567">
        <f t="shared" si="30"/>
        <v>1.5000171294140552E-2</v>
      </c>
      <c r="AH51" s="567">
        <f t="shared" si="30"/>
        <v>-0.16456696604797283</v>
      </c>
      <c r="AI51" s="567">
        <f t="shared" si="30"/>
        <v>-4.6658751635329954E-2</v>
      </c>
      <c r="AJ51" s="567">
        <f t="shared" si="30"/>
        <v>-6.880995816539337E-3</v>
      </c>
      <c r="AK51" s="567">
        <f t="shared" si="30"/>
        <v>-0.12973561316268034</v>
      </c>
      <c r="AL51" s="567">
        <f t="shared" si="30"/>
        <v>-0.19183755834918759</v>
      </c>
      <c r="AM51" s="567">
        <f t="shared" si="30"/>
        <v>0.4532939818902888</v>
      </c>
      <c r="AN51" s="567">
        <f t="shared" si="30"/>
        <v>-0.13817800617525633</v>
      </c>
      <c r="AO51" s="567">
        <f t="shared" si="30"/>
        <v>-9.3371357543787004E-2</v>
      </c>
      <c r="AP51" s="567">
        <f t="shared" si="30"/>
        <v>-6.9885211382327617E-2</v>
      </c>
      <c r="AQ51" s="567">
        <f t="shared" si="30"/>
        <v>-7.4666872318305488E-2</v>
      </c>
      <c r="AR51" s="567">
        <f t="shared" si="30"/>
        <v>-7.4422592355348205E-2</v>
      </c>
      <c r="AS51" s="567">
        <f t="shared" si="30"/>
        <v>-5.3332597856321828E-2</v>
      </c>
      <c r="AT51" s="567">
        <f t="shared" si="30"/>
        <v>-0.11040023732565007</v>
      </c>
      <c r="AU51" s="567">
        <f t="shared" si="30"/>
        <v>-8.6419137693594772E-2</v>
      </c>
      <c r="AV51" s="567">
        <f t="shared" si="30"/>
        <v>-7.5523300023002782E-2</v>
      </c>
      <c r="AW51" s="567">
        <f t="shared" si="30"/>
        <v>5.3476965457132764E-2</v>
      </c>
      <c r="AX51" s="567">
        <f t="shared" si="30"/>
        <v>5.5243478155463155E-2</v>
      </c>
      <c r="AY51" s="567">
        <f t="shared" si="30"/>
        <v>-0.13564743949436042</v>
      </c>
      <c r="AZ51" s="567">
        <f t="shared" si="30"/>
        <v>-4.6893363933437904E-3</v>
      </c>
      <c r="BA51" s="567">
        <f t="shared" si="30"/>
        <v>-8.9125741124332802E-2</v>
      </c>
      <c r="BB51" s="567">
        <f t="shared" si="30"/>
        <v>0.10161253205685328</v>
      </c>
      <c r="BC51" s="567">
        <f t="shared" si="30"/>
        <v>3.5179347999300337E-2</v>
      </c>
      <c r="BD51" s="567">
        <f t="shared" si="30"/>
        <v>-6.5282396452578939E-2</v>
      </c>
      <c r="BE51" s="567">
        <f t="shared" si="30"/>
        <v>-0.10437977184809588</v>
      </c>
      <c r="BF51" s="567">
        <f t="shared" si="30"/>
        <v>-5.0012092364679739E-2</v>
      </c>
      <c r="BG51" s="567">
        <f>BG$25/BF$25-1</f>
        <v>-2.1021657453339615E-2</v>
      </c>
      <c r="BH51" s="657"/>
      <c r="BI51" s="658"/>
    </row>
    <row r="52" spans="1:78" s="28" customFormat="1" ht="15" customHeight="1">
      <c r="A52" s="32"/>
      <c r="B52" s="32"/>
      <c r="C52" s="32"/>
      <c r="D52" s="32"/>
      <c r="E52" s="32"/>
      <c r="F52" s="32"/>
      <c r="G52" s="32"/>
      <c r="H52" s="32"/>
      <c r="I52" s="32"/>
      <c r="J52" s="32"/>
      <c r="K52" s="32"/>
      <c r="L52" s="32"/>
      <c r="M52" s="32"/>
      <c r="N52" s="32"/>
      <c r="O52" s="32"/>
      <c r="P52" s="32"/>
      <c r="Q52" s="32"/>
      <c r="R52" s="32"/>
      <c r="S52" s="32"/>
      <c r="T52" s="32"/>
      <c r="U52" s="32"/>
      <c r="V52" s="508" t="s">
        <v>516</v>
      </c>
      <c r="W52" s="32"/>
      <c r="X52" s="523" t="s">
        <v>502</v>
      </c>
      <c r="Y52" s="566"/>
      <c r="Z52" s="547"/>
      <c r="AA52" s="557"/>
      <c r="AB52" s="567">
        <f>AB$26/AA$26-1</f>
        <v>-8.2603360696764661E-3</v>
      </c>
      <c r="AC52" s="567">
        <f t="shared" ref="AC52:BF52" si="31">AC$26/AB$26-1</f>
        <v>-8.0989977371616062E-3</v>
      </c>
      <c r="AD52" s="567">
        <f t="shared" si="31"/>
        <v>-1.7763726989934447E-2</v>
      </c>
      <c r="AE52" s="567">
        <f t="shared" si="31"/>
        <v>-2.0975773769792205E-2</v>
      </c>
      <c r="AF52" s="567">
        <f t="shared" si="31"/>
        <v>-1.170631747835349E-2</v>
      </c>
      <c r="AG52" s="567">
        <f t="shared" si="31"/>
        <v>-1.409440521893135E-2</v>
      </c>
      <c r="AH52" s="567">
        <f t="shared" si="31"/>
        <v>-1.283317311238541E-2</v>
      </c>
      <c r="AI52" s="567">
        <f t="shared" si="31"/>
        <v>-1.9378256417800999E-2</v>
      </c>
      <c r="AJ52" s="567">
        <f t="shared" si="31"/>
        <v>-1.2610490037993527E-2</v>
      </c>
      <c r="AK52" s="567">
        <f t="shared" si="31"/>
        <v>-1.3647925432624608E-2</v>
      </c>
      <c r="AL52" s="567">
        <f t="shared" si="31"/>
        <v>-2.5713665314937795E-2</v>
      </c>
      <c r="AM52" s="567">
        <f t="shared" si="31"/>
        <v>-2.8450157890805849E-2</v>
      </c>
      <c r="AN52" s="567">
        <f t="shared" si="31"/>
        <v>-2.187907741483508E-2</v>
      </c>
      <c r="AO52" s="567">
        <f t="shared" si="31"/>
        <v>-1.9287980462489918E-2</v>
      </c>
      <c r="AP52" s="567">
        <f t="shared" si="31"/>
        <v>-1.7834930131009674E-2</v>
      </c>
      <c r="AQ52" s="567">
        <f t="shared" si="31"/>
        <v>-3.029818850938093E-2</v>
      </c>
      <c r="AR52" s="567">
        <f t="shared" si="31"/>
        <v>-2.7669423272102089E-2</v>
      </c>
      <c r="AS52" s="567">
        <f t="shared" si="31"/>
        <v>-2.3085610817759505E-2</v>
      </c>
      <c r="AT52" s="567">
        <f t="shared" si="31"/>
        <v>-4.8717108333655168E-2</v>
      </c>
      <c r="AU52" s="567">
        <f t="shared" si="31"/>
        <v>-2.192646673258869E-2</v>
      </c>
      <c r="AV52" s="567">
        <f t="shared" si="31"/>
        <v>-2.3315145447279972E-2</v>
      </c>
      <c r="AW52" s="567">
        <f t="shared" si="31"/>
        <v>-2.7566266929843097E-2</v>
      </c>
      <c r="AX52" s="567">
        <f t="shared" si="31"/>
        <v>-2.3827960735325227E-2</v>
      </c>
      <c r="AY52" s="567">
        <f t="shared" si="31"/>
        <v>-1.7618013468053029E-2</v>
      </c>
      <c r="AZ52" s="567">
        <f t="shared" si="31"/>
        <v>-1.6803894193139435E-2</v>
      </c>
      <c r="BA52" s="567">
        <f t="shared" si="31"/>
        <v>-2.0168188381006313E-2</v>
      </c>
      <c r="BB52" s="567">
        <f t="shared" si="31"/>
        <v>-3.85008845234589E-2</v>
      </c>
      <c r="BC52" s="567">
        <f t="shared" si="31"/>
        <v>-1.1927884566915181E-2</v>
      </c>
      <c r="BD52" s="567">
        <f t="shared" si="31"/>
        <v>-1.6928575258968848E-2</v>
      </c>
      <c r="BE52" s="567">
        <f t="shared" si="31"/>
        <v>-2.2617968509824449E-2</v>
      </c>
      <c r="BF52" s="567">
        <f t="shared" si="31"/>
        <v>-1.1133579227299961E-2</v>
      </c>
      <c r="BG52" s="567">
        <f>BG$26/BF$26-1</f>
        <v>-2.6821310457725289E-5</v>
      </c>
      <c r="BH52" s="341"/>
      <c r="BI52" s="342"/>
      <c r="BJ52" s="141"/>
    </row>
    <row r="53" spans="1:78" s="28" customFormat="1" ht="15" customHeight="1" thickBot="1">
      <c r="A53" s="32"/>
      <c r="B53" s="32"/>
      <c r="C53" s="32"/>
      <c r="D53" s="32"/>
      <c r="E53" s="32"/>
      <c r="F53" s="32"/>
      <c r="G53" s="32"/>
      <c r="H53" s="32"/>
      <c r="I53" s="32"/>
      <c r="J53" s="32"/>
      <c r="K53" s="32"/>
      <c r="L53" s="32"/>
      <c r="M53" s="32"/>
      <c r="N53" s="32"/>
      <c r="O53" s="32"/>
      <c r="P53" s="32"/>
      <c r="Q53" s="32"/>
      <c r="R53" s="32"/>
      <c r="S53" s="32"/>
      <c r="T53" s="32"/>
      <c r="U53" s="32"/>
      <c r="V53" s="659" t="s">
        <v>517</v>
      </c>
      <c r="W53" s="32"/>
      <c r="X53" s="571" t="s">
        <v>503</v>
      </c>
      <c r="Y53" s="571"/>
      <c r="Z53" s="547"/>
      <c r="AA53" s="573"/>
      <c r="AB53" s="574">
        <f>AB$27/AA$27-1</f>
        <v>9.1356338434376294E-3</v>
      </c>
      <c r="AC53" s="574">
        <f t="shared" ref="AC53:BF53" si="32">AC$27/AB$27-1</f>
        <v>-1.1231551782986404E-4</v>
      </c>
      <c r="AD53" s="574">
        <f t="shared" si="32"/>
        <v>1.7435879502774032E-3</v>
      </c>
      <c r="AE53" s="574">
        <f t="shared" si="32"/>
        <v>2.6774052713955943E-3</v>
      </c>
      <c r="AF53" s="574">
        <f t="shared" si="32"/>
        <v>9.0190386249870969E-3</v>
      </c>
      <c r="AG53" s="574">
        <f t="shared" si="32"/>
        <v>1.0744935916318088E-3</v>
      </c>
      <c r="AH53" s="574">
        <f t="shared" si="32"/>
        <v>4.3839343143814435E-3</v>
      </c>
      <c r="AI53" s="574">
        <f t="shared" si="32"/>
        <v>-5.5863890149809636E-2</v>
      </c>
      <c r="AJ53" s="574">
        <f t="shared" si="32"/>
        <v>6.8300000066033206E-2</v>
      </c>
      <c r="AK53" s="574">
        <f t="shared" si="32"/>
        <v>0.22313641715906907</v>
      </c>
      <c r="AL53" s="574">
        <f t="shared" si="32"/>
        <v>-0.21432932534252702</v>
      </c>
      <c r="AM53" s="574">
        <f t="shared" si="32"/>
        <v>-0.13639322178324065</v>
      </c>
      <c r="AN53" s="574">
        <f t="shared" si="32"/>
        <v>0.43796976330033255</v>
      </c>
      <c r="AO53" s="574">
        <f t="shared" si="32"/>
        <v>5.7614907059000409E-2</v>
      </c>
      <c r="AP53" s="574">
        <f t="shared" si="32"/>
        <v>6.1576130756410219E-2</v>
      </c>
      <c r="AQ53" s="574">
        <f t="shared" si="32"/>
        <v>5.7660667575810232E-2</v>
      </c>
      <c r="AR53" s="574">
        <f t="shared" si="32"/>
        <v>6.739910003790639E-2</v>
      </c>
      <c r="AS53" s="574">
        <f t="shared" si="32"/>
        <v>0.20107828419569285</v>
      </c>
      <c r="AT53" s="574">
        <f t="shared" si="32"/>
        <v>4.3744878824391931E-2</v>
      </c>
      <c r="AU53" s="574">
        <f t="shared" si="32"/>
        <v>-7.0488735883899034E-3</v>
      </c>
      <c r="AV53" s="574">
        <f t="shared" si="32"/>
        <v>4.5243106943734457E-2</v>
      </c>
      <c r="AW53" s="574">
        <f t="shared" si="32"/>
        <v>1.9786825206151493E-2</v>
      </c>
      <c r="AX53" s="574">
        <f t="shared" si="32"/>
        <v>5.9060723510312663E-2</v>
      </c>
      <c r="AY53" s="574">
        <f t="shared" si="32"/>
        <v>9.8833966581208799E-2</v>
      </c>
      <c r="AZ53" s="574">
        <f t="shared" si="32"/>
        <v>-4.9334230787433375E-2</v>
      </c>
      <c r="BA53" s="574">
        <f t="shared" si="32"/>
        <v>-9.1980738867057932E-3</v>
      </c>
      <c r="BB53" s="574">
        <f t="shared" si="32"/>
        <v>5.7939751755564206E-2</v>
      </c>
      <c r="BC53" s="574">
        <f t="shared" si="32"/>
        <v>-2.4424749234275622E-2</v>
      </c>
      <c r="BD53" s="574">
        <f t="shared" si="32"/>
        <v>8.2037384117075618E-2</v>
      </c>
      <c r="BE53" s="574">
        <f t="shared" si="32"/>
        <v>-1.8602745850758495E-2</v>
      </c>
      <c r="BF53" s="574">
        <f t="shared" si="32"/>
        <v>-7.0134234101104642E-4</v>
      </c>
      <c r="BG53" s="574">
        <f>BG$27/BF$27-1</f>
        <v>-4.8919136992082723E-3</v>
      </c>
      <c r="BH53" s="341"/>
      <c r="BI53" s="342"/>
      <c r="BJ53" s="141"/>
    </row>
    <row r="54" spans="1:78" ht="14.4" thickTop="1">
      <c r="T54" s="32"/>
      <c r="V54" s="550" t="s">
        <v>24</v>
      </c>
      <c r="X54" s="550" t="s">
        <v>294</v>
      </c>
      <c r="Y54" s="526"/>
      <c r="Z54" s="547"/>
      <c r="AA54" s="580"/>
      <c r="AB54" s="581">
        <f>AB$28/AA$28-1</f>
        <v>-1.4620943530520791E-2</v>
      </c>
      <c r="AC54" s="581">
        <f t="shared" ref="AC54:BF54" si="33">AC$28/AB$28-1</f>
        <v>-1.4401436138257173E-3</v>
      </c>
      <c r="AD54" s="581">
        <f t="shared" si="33"/>
        <v>-2.0440940939032148E-2</v>
      </c>
      <c r="AE54" s="581">
        <f t="shared" si="33"/>
        <v>8.630215537004382E-4</v>
      </c>
      <c r="AF54" s="581">
        <f t="shared" si="33"/>
        <v>-2.7659819069854374E-2</v>
      </c>
      <c r="AG54" s="581">
        <f t="shared" si="33"/>
        <v>-3.0330032814248065E-2</v>
      </c>
      <c r="AH54" s="581">
        <f t="shared" si="33"/>
        <v>-1.1626340954394188E-2</v>
      </c>
      <c r="AI54" s="581">
        <f t="shared" si="33"/>
        <v>-4.2261334297825748E-2</v>
      </c>
      <c r="AJ54" s="581">
        <f t="shared" si="33"/>
        <v>-9.9778682298161669E-3</v>
      </c>
      <c r="AK54" s="581">
        <f t="shared" si="33"/>
        <v>-1.7028892934685236E-2</v>
      </c>
      <c r="AL54" s="581">
        <f t="shared" si="33"/>
        <v>-3.1380854575512429E-2</v>
      </c>
      <c r="AM54" s="581">
        <f t="shared" si="33"/>
        <v>-2.2725245784692483E-2</v>
      </c>
      <c r="AN54" s="581">
        <f t="shared" si="33"/>
        <v>-2.5535679668763134E-2</v>
      </c>
      <c r="AO54" s="581">
        <f t="shared" si="33"/>
        <v>-8.8999227836074057E-3</v>
      </c>
      <c r="AP54" s="581">
        <f t="shared" si="33"/>
        <v>-1.9828381178155219E-4</v>
      </c>
      <c r="AQ54" s="581">
        <f t="shared" si="33"/>
        <v>-1.6577156566082718E-2</v>
      </c>
      <c r="AR54" s="581">
        <f t="shared" si="33"/>
        <v>-1.8221178329584475E-2</v>
      </c>
      <c r="AS54" s="581">
        <f t="shared" si="33"/>
        <v>-2.4192829072475108E-2</v>
      </c>
      <c r="AT54" s="581">
        <f t="shared" si="33"/>
        <v>-1.6882556787834679E-2</v>
      </c>
      <c r="AU54" s="581">
        <f t="shared" si="33"/>
        <v>-1.4330687519776064E-2</v>
      </c>
      <c r="AV54" s="581">
        <f t="shared" si="33"/>
        <v>-3.9076464056103211E-2</v>
      </c>
      <c r="AW54" s="581">
        <f t="shared" si="33"/>
        <v>-2.2026212442736837E-2</v>
      </c>
      <c r="AX54" s="581">
        <f t="shared" si="33"/>
        <v>-2.1913313436713322E-3</v>
      </c>
      <c r="AY54" s="581">
        <f t="shared" si="33"/>
        <v>-1.7227055332567964E-2</v>
      </c>
      <c r="AZ54" s="581">
        <f t="shared" si="33"/>
        <v>-1.294098315676262E-2</v>
      </c>
      <c r="BA54" s="581">
        <f t="shared" si="33"/>
        <v>-1.3773275596891121E-3</v>
      </c>
      <c r="BB54" s="581">
        <f t="shared" si="33"/>
        <v>-6.4857094162975581E-3</v>
      </c>
      <c r="BC54" s="581">
        <f t="shared" si="33"/>
        <v>-1.6142037934886E-2</v>
      </c>
      <c r="BD54" s="581">
        <f t="shared" si="33"/>
        <v>-9.2866858381431827E-3</v>
      </c>
      <c r="BE54" s="581">
        <f t="shared" si="33"/>
        <v>-7.6724082223438295E-3</v>
      </c>
      <c r="BF54" s="581">
        <f t="shared" si="33"/>
        <v>-8.6913543542710414E-4</v>
      </c>
      <c r="BG54" s="581">
        <f>BG$28/BF$28-1</f>
        <v>-1.6808573428316431E-2</v>
      </c>
      <c r="BH54" s="655"/>
      <c r="BI54" s="323"/>
      <c r="BJ54" s="323"/>
      <c r="BK54" s="323"/>
      <c r="BL54" s="323"/>
      <c r="BM54" s="323"/>
      <c r="BN54" s="323"/>
      <c r="BO54" s="323"/>
      <c r="BP54" s="323"/>
      <c r="BQ54" s="323"/>
      <c r="BR54" s="323"/>
      <c r="BS54" s="323"/>
      <c r="BT54" s="323"/>
      <c r="BU54" s="323"/>
      <c r="BV54" s="323"/>
      <c r="BW54" s="323"/>
      <c r="BX54" s="323"/>
      <c r="BY54" s="323"/>
      <c r="BZ54" s="323"/>
    </row>
    <row r="55" spans="1:78">
      <c r="T55" s="32"/>
      <c r="V55" s="26"/>
      <c r="X55" s="32"/>
      <c r="Z55" s="646"/>
      <c r="AA55" s="647"/>
      <c r="AB55" s="647"/>
      <c r="AC55" s="647"/>
      <c r="AD55" s="647"/>
      <c r="AE55" s="647"/>
      <c r="AF55" s="647"/>
      <c r="AG55" s="647"/>
      <c r="AH55" s="647"/>
      <c r="AI55" s="647"/>
      <c r="AJ55" s="647"/>
      <c r="AK55" s="647"/>
      <c r="AL55" s="647"/>
      <c r="AM55" s="647"/>
      <c r="AN55" s="647"/>
      <c r="AO55" s="647"/>
      <c r="AP55" s="647"/>
      <c r="AQ55" s="647"/>
      <c r="AR55" s="647"/>
      <c r="AS55" s="647"/>
      <c r="AT55" s="647"/>
      <c r="AU55" s="647"/>
      <c r="AV55" s="647"/>
      <c r="AW55" s="647"/>
      <c r="AX55" s="647"/>
      <c r="BB55" s="647"/>
    </row>
    <row r="56" spans="1:78">
      <c r="T56" s="32"/>
      <c r="V56" s="323" t="s">
        <v>730</v>
      </c>
      <c r="X56" s="28" t="s">
        <v>701</v>
      </c>
    </row>
    <row r="57" spans="1:78">
      <c r="T57" s="32"/>
      <c r="V57" s="135"/>
      <c r="X57" s="290"/>
      <c r="Y57" s="292"/>
      <c r="Z57" s="588"/>
      <c r="AA57" s="135">
        <v>1990</v>
      </c>
      <c r="AB57" s="135">
        <f t="shared" ref="AB57:AZ57" si="34">AA57+1</f>
        <v>1991</v>
      </c>
      <c r="AC57" s="135">
        <f t="shared" si="34"/>
        <v>1992</v>
      </c>
      <c r="AD57" s="135">
        <f t="shared" si="34"/>
        <v>1993</v>
      </c>
      <c r="AE57" s="135">
        <f t="shared" si="34"/>
        <v>1994</v>
      </c>
      <c r="AF57" s="135">
        <f t="shared" si="34"/>
        <v>1995</v>
      </c>
      <c r="AG57" s="135">
        <f t="shared" si="34"/>
        <v>1996</v>
      </c>
      <c r="AH57" s="135">
        <f t="shared" si="34"/>
        <v>1997</v>
      </c>
      <c r="AI57" s="135">
        <f t="shared" si="34"/>
        <v>1998</v>
      </c>
      <c r="AJ57" s="135">
        <f t="shared" si="34"/>
        <v>1999</v>
      </c>
      <c r="AK57" s="135">
        <f t="shared" si="34"/>
        <v>2000</v>
      </c>
      <c r="AL57" s="135">
        <f t="shared" si="34"/>
        <v>2001</v>
      </c>
      <c r="AM57" s="135">
        <f t="shared" si="34"/>
        <v>2002</v>
      </c>
      <c r="AN57" s="135">
        <f t="shared" si="34"/>
        <v>2003</v>
      </c>
      <c r="AO57" s="135">
        <f t="shared" si="34"/>
        <v>2004</v>
      </c>
      <c r="AP57" s="135">
        <f t="shared" si="34"/>
        <v>2005</v>
      </c>
      <c r="AQ57" s="135">
        <f t="shared" si="34"/>
        <v>2006</v>
      </c>
      <c r="AR57" s="135">
        <f t="shared" si="34"/>
        <v>2007</v>
      </c>
      <c r="AS57" s="135">
        <f t="shared" si="34"/>
        <v>2008</v>
      </c>
      <c r="AT57" s="135">
        <f t="shared" si="34"/>
        <v>2009</v>
      </c>
      <c r="AU57" s="135">
        <f t="shared" si="34"/>
        <v>2010</v>
      </c>
      <c r="AV57" s="135">
        <f t="shared" si="34"/>
        <v>2011</v>
      </c>
      <c r="AW57" s="135">
        <f t="shared" si="34"/>
        <v>2012</v>
      </c>
      <c r="AX57" s="135">
        <f t="shared" si="34"/>
        <v>2013</v>
      </c>
      <c r="AY57" s="135">
        <f t="shared" si="34"/>
        <v>2014</v>
      </c>
      <c r="AZ57" s="135">
        <f t="shared" si="34"/>
        <v>2015</v>
      </c>
      <c r="BA57" s="135">
        <f t="shared" ref="BA57:BG57" si="35">AZ57+1</f>
        <v>2016</v>
      </c>
      <c r="BB57" s="135">
        <f t="shared" si="35"/>
        <v>2017</v>
      </c>
      <c r="BC57" s="135">
        <f t="shared" si="35"/>
        <v>2018</v>
      </c>
      <c r="BD57" s="135">
        <f t="shared" si="35"/>
        <v>2019</v>
      </c>
      <c r="BE57" s="135">
        <f t="shared" si="35"/>
        <v>2020</v>
      </c>
      <c r="BF57" s="135">
        <f t="shared" si="35"/>
        <v>2021</v>
      </c>
      <c r="BG57" s="135">
        <f t="shared" si="35"/>
        <v>2022</v>
      </c>
      <c r="BH57" s="325"/>
    </row>
    <row r="58" spans="1:78">
      <c r="T58" s="32"/>
      <c r="V58" s="502" t="s">
        <v>734</v>
      </c>
      <c r="X58" s="502" t="s">
        <v>487</v>
      </c>
      <c r="Y58" s="499"/>
      <c r="Z58" s="660"/>
      <c r="AA58" s="327"/>
      <c r="AB58" s="327"/>
      <c r="AC58" s="327"/>
      <c r="AD58" s="327"/>
      <c r="AE58" s="327"/>
      <c r="AF58" s="327"/>
      <c r="AG58" s="327"/>
      <c r="AH58" s="327"/>
      <c r="AI58" s="327"/>
      <c r="AJ58" s="327"/>
      <c r="AK58" s="327"/>
      <c r="AL58" s="327"/>
      <c r="AM58" s="327"/>
      <c r="AN58" s="327"/>
      <c r="AO58" s="327"/>
      <c r="AP58" s="327"/>
      <c r="AQ58" s="327"/>
      <c r="AR58" s="327"/>
      <c r="AS58" s="327"/>
      <c r="AT58" s="327"/>
      <c r="AU58" s="327"/>
      <c r="AV58" s="327"/>
      <c r="AW58" s="327"/>
      <c r="AX58" s="327"/>
      <c r="AY58" s="548">
        <f>AY$5/$AX$5-1</f>
        <v>-2.6743190158349028E-2</v>
      </c>
      <c r="AZ58" s="548">
        <f>AZ$5/$AX$5-1</f>
        <v>3.0197006618334798E-2</v>
      </c>
      <c r="BA58" s="548">
        <f t="shared" ref="BA58:BF58" si="36">BA$5/$AX$5-1</f>
        <v>0.12354052157198359</v>
      </c>
      <c r="BB58" s="548">
        <f t="shared" si="36"/>
        <v>0.18440931455288778</v>
      </c>
      <c r="BC58" s="548">
        <f t="shared" si="36"/>
        <v>8.6716164725942457E-2</v>
      </c>
      <c r="BD58" s="548">
        <f t="shared" si="36"/>
        <v>-9.4657733790197707E-3</v>
      </c>
      <c r="BE58" s="548">
        <f t="shared" si="36"/>
        <v>-0.11710012517825408</v>
      </c>
      <c r="BF58" s="548">
        <f t="shared" si="36"/>
        <v>-0.12356544152021898</v>
      </c>
      <c r="BG58" s="548">
        <f>BG$5/$AX$5-1</f>
        <v>-0.1544670541061488</v>
      </c>
      <c r="BH58" s="352"/>
    </row>
    <row r="59" spans="1:78">
      <c r="T59" s="32"/>
      <c r="V59" s="526" t="s">
        <v>735</v>
      </c>
      <c r="X59" s="502" t="s">
        <v>488</v>
      </c>
      <c r="Y59" s="499"/>
      <c r="Z59" s="660"/>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548">
        <f>AY$11/$AX$11-1</f>
        <v>-1.6320746960835741E-2</v>
      </c>
      <c r="AZ59" s="548">
        <f>AZ$11/$AX$11-1</f>
        <v>-4.1364284440931764E-2</v>
      </c>
      <c r="BA59" s="548">
        <f t="shared" ref="BA59:BF59" si="37">BA$11/$AX$11-1</f>
        <v>-2.948215103921803E-2</v>
      </c>
      <c r="BB59" s="548">
        <f t="shared" si="37"/>
        <v>-1.4393614527437926E-2</v>
      </c>
      <c r="BC59" s="548">
        <f t="shared" si="37"/>
        <v>-9.7623180822620448E-2</v>
      </c>
      <c r="BD59" s="548">
        <f t="shared" si="37"/>
        <v>-0.14140242742437892</v>
      </c>
      <c r="BE59" s="548">
        <f t="shared" si="37"/>
        <v>-0.17877296928069086</v>
      </c>
      <c r="BF59" s="548">
        <f t="shared" si="37"/>
        <v>-0.1773364546138767</v>
      </c>
      <c r="BG59" s="548">
        <f>BG$11/$AX$11-1</f>
        <v>-0.21438434935735451</v>
      </c>
      <c r="BH59" s="352"/>
    </row>
    <row r="60" spans="1:78">
      <c r="T60" s="32"/>
      <c r="V60" s="502" t="s">
        <v>514</v>
      </c>
      <c r="X60" s="502" t="s">
        <v>489</v>
      </c>
      <c r="Y60" s="499"/>
      <c r="Z60" s="660"/>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548">
        <f>AY$14/$AX$14-1</f>
        <v>-7.4459646442167293E-2</v>
      </c>
      <c r="AZ60" s="548">
        <f>AZ$14/$AX$14-1</f>
        <v>4.5649931259859722E-2</v>
      </c>
      <c r="BA60" s="548">
        <f t="shared" ref="BA60:BF60" si="38">BA$14/$AX$14-1</f>
        <v>-6.6851910977321682E-2</v>
      </c>
      <c r="BB60" s="548">
        <f t="shared" si="38"/>
        <v>-7.9208726386933215E-2</v>
      </c>
      <c r="BC60" s="548">
        <f t="shared" si="38"/>
        <v>-0.12637138377022217</v>
      </c>
      <c r="BD60" s="548">
        <f t="shared" si="38"/>
        <v>-0.11287496450464485</v>
      </c>
      <c r="BE60" s="548">
        <f t="shared" si="38"/>
        <v>-0.17811162748337006</v>
      </c>
      <c r="BF60" s="548">
        <f t="shared" si="38"/>
        <v>-5.926789121882492E-2</v>
      </c>
      <c r="BG60" s="548">
        <f>BG$14/$AX$14-1</f>
        <v>-0.16269395983997192</v>
      </c>
      <c r="BH60" s="352"/>
    </row>
    <row r="61" spans="1:78">
      <c r="T61" s="32"/>
      <c r="V61" s="550" t="s">
        <v>491</v>
      </c>
      <c r="X61" s="550" t="s">
        <v>485</v>
      </c>
      <c r="Y61" s="526"/>
      <c r="Z61" s="660"/>
      <c r="AA61" s="580"/>
      <c r="AB61" s="580"/>
      <c r="AC61" s="580"/>
      <c r="AD61" s="580"/>
      <c r="AE61" s="580"/>
      <c r="AF61" s="580"/>
      <c r="AG61" s="580"/>
      <c r="AH61" s="580"/>
      <c r="AI61" s="580"/>
      <c r="AJ61" s="580"/>
      <c r="AK61" s="580"/>
      <c r="AL61" s="580"/>
      <c r="AM61" s="580"/>
      <c r="AN61" s="580"/>
      <c r="AO61" s="580"/>
      <c r="AP61" s="580"/>
      <c r="AQ61" s="580"/>
      <c r="AR61" s="580"/>
      <c r="AS61" s="580"/>
      <c r="AT61" s="580"/>
      <c r="AU61" s="580"/>
      <c r="AV61" s="580"/>
      <c r="AW61" s="580"/>
      <c r="AX61" s="580"/>
      <c r="AY61" s="581">
        <f>AY$17/$AX$17-1</f>
        <v>-9.6083595552086676E-3</v>
      </c>
      <c r="AZ61" s="581">
        <f>AZ$17/$AX$17-1</f>
        <v>-1.744853580141259E-2</v>
      </c>
      <c r="BA61" s="581">
        <f t="shared" ref="BA61:BF61" si="39">BA$17/$AX$17-1</f>
        <v>-1.3243675048896675E-2</v>
      </c>
      <c r="BB61" s="581">
        <f t="shared" si="39"/>
        <v>-1.4517331557360569E-2</v>
      </c>
      <c r="BC61" s="581">
        <f t="shared" si="39"/>
        <v>-1.9163166421994116E-2</v>
      </c>
      <c r="BD61" s="581">
        <f t="shared" si="39"/>
        <v>-1.7721821748037381E-2</v>
      </c>
      <c r="BE61" s="581">
        <f t="shared" si="39"/>
        <v>-1.3074395143213957E-2</v>
      </c>
      <c r="BF61" s="581">
        <f t="shared" si="39"/>
        <v>-8.3290569321421426E-3</v>
      </c>
      <c r="BG61" s="581">
        <f>BG$17/$AX$17-1</f>
        <v>-2.0807468742994217E-2</v>
      </c>
      <c r="BH61" s="352"/>
    </row>
    <row r="62" spans="1:78">
      <c r="T62" s="32"/>
      <c r="V62" s="648" t="s">
        <v>736</v>
      </c>
      <c r="X62" s="522" t="s">
        <v>504</v>
      </c>
      <c r="Y62" s="649"/>
      <c r="Z62" s="660"/>
      <c r="AA62" s="553"/>
      <c r="AB62" s="553"/>
      <c r="AC62" s="553"/>
      <c r="AD62" s="553"/>
      <c r="AE62" s="553"/>
      <c r="AF62" s="553"/>
      <c r="AG62" s="553"/>
      <c r="AH62" s="553"/>
      <c r="AI62" s="553"/>
      <c r="AJ62" s="553"/>
      <c r="AK62" s="553"/>
      <c r="AL62" s="553"/>
      <c r="AM62" s="553"/>
      <c r="AN62" s="553"/>
      <c r="AO62" s="553"/>
      <c r="AP62" s="553"/>
      <c r="AQ62" s="553"/>
      <c r="AR62" s="553"/>
      <c r="AS62" s="553"/>
      <c r="AT62" s="553"/>
      <c r="AU62" s="553"/>
      <c r="AV62" s="553"/>
      <c r="AW62" s="553"/>
      <c r="AX62" s="553"/>
      <c r="AY62" s="565">
        <f>AY$18/$AX$18-1</f>
        <v>-2.4995456369681479E-2</v>
      </c>
      <c r="AZ62" s="565">
        <f>AZ$18/$AX$18-1</f>
        <v>-2.6227301534139658E-2</v>
      </c>
      <c r="BA62" s="565">
        <f t="shared" ref="BA62:BF62" si="40">BA$18/$AX$18-1</f>
        <v>-3.3100118154115621E-2</v>
      </c>
      <c r="BB62" s="565">
        <f t="shared" si="40"/>
        <v>-3.1372238470357638E-2</v>
      </c>
      <c r="BC62" s="565">
        <f t="shared" si="40"/>
        <v>-3.5137407385173569E-2</v>
      </c>
      <c r="BD62" s="565">
        <f t="shared" si="40"/>
        <v>-2.2430788116195366E-2</v>
      </c>
      <c r="BE62" s="565">
        <f t="shared" si="40"/>
        <v>-1.36431674264057E-2</v>
      </c>
      <c r="BF62" s="565">
        <f t="shared" si="40"/>
        <v>-2.6633934605250209E-3</v>
      </c>
      <c r="BG62" s="565">
        <f>BG$18/$AX$18-1</f>
        <v>-5.3744813122635904E-4</v>
      </c>
      <c r="BH62" s="352"/>
    </row>
    <row r="63" spans="1:78">
      <c r="T63" s="32"/>
      <c r="V63" s="650" t="s">
        <v>737</v>
      </c>
      <c r="X63" s="523" t="s">
        <v>505</v>
      </c>
      <c r="Y63" s="651"/>
      <c r="Z63" s="660"/>
      <c r="AA63" s="557"/>
      <c r="AB63" s="557"/>
      <c r="AC63" s="557"/>
      <c r="AD63" s="557"/>
      <c r="AE63" s="557"/>
      <c r="AF63" s="557"/>
      <c r="AG63" s="557"/>
      <c r="AH63" s="557"/>
      <c r="AI63" s="557"/>
      <c r="AJ63" s="557"/>
      <c r="AK63" s="557"/>
      <c r="AL63" s="557"/>
      <c r="AM63" s="557"/>
      <c r="AN63" s="557"/>
      <c r="AO63" s="557"/>
      <c r="AP63" s="557"/>
      <c r="AQ63" s="557"/>
      <c r="AR63" s="557"/>
      <c r="AS63" s="557"/>
      <c r="AT63" s="557"/>
      <c r="AU63" s="557"/>
      <c r="AV63" s="557"/>
      <c r="AW63" s="557"/>
      <c r="AX63" s="557"/>
      <c r="AY63" s="567">
        <f>AY$20/$AX$20-1</f>
        <v>1.9567061803509311E-3</v>
      </c>
      <c r="AZ63" s="567">
        <f>AZ$20/$AX$20-1</f>
        <v>-1.1323603079626321E-2</v>
      </c>
      <c r="BA63" s="567">
        <f t="shared" ref="BA63:BF63" si="41">BA$20/$AX$20-1</f>
        <v>4.1801087169164308E-3</v>
      </c>
      <c r="BB63" s="567">
        <f t="shared" si="41"/>
        <v>-2.6746590382231705E-4</v>
      </c>
      <c r="BC63" s="567">
        <f t="shared" si="41"/>
        <v>-6.4466950440481563E-3</v>
      </c>
      <c r="BD63" s="567">
        <f t="shared" si="41"/>
        <v>-1.3637288674866355E-2</v>
      </c>
      <c r="BE63" s="567">
        <f t="shared" si="41"/>
        <v>-1.1425337516101419E-2</v>
      </c>
      <c r="BF63" s="567">
        <f t="shared" si="41"/>
        <v>-1.265646141872756E-2</v>
      </c>
      <c r="BG63" s="567">
        <f>BG$20/$AX$20-1</f>
        <v>-3.3947407071983515E-2</v>
      </c>
      <c r="BH63" s="352"/>
    </row>
    <row r="64" spans="1:78">
      <c r="T64" s="32"/>
      <c r="V64" s="652" t="s">
        <v>738</v>
      </c>
      <c r="X64" s="524" t="s">
        <v>506</v>
      </c>
      <c r="Y64" s="653"/>
      <c r="Z64" s="660"/>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79">
        <f>SUM(AY$19,AY$21)/SUM($AX$19,$AX$21)-1</f>
        <v>-1.7875440021567712E-2</v>
      </c>
      <c r="AZ64" s="579">
        <f>SUM(AZ$19,AZ$21)/SUM($AX$19,$AX$21)-1</f>
        <v>-1.987488779440949E-2</v>
      </c>
      <c r="BA64" s="579">
        <f t="shared" ref="BA64:BF64" si="42">SUM(BA$19,BA$21)/SUM($AX$19,$AX$21)-1</f>
        <v>-3.6007995153588324E-2</v>
      </c>
      <c r="BB64" s="579">
        <f t="shared" si="42"/>
        <v>-3.1226805439173888E-2</v>
      </c>
      <c r="BC64" s="579">
        <f t="shared" si="42"/>
        <v>-3.1182119709117329E-2</v>
      </c>
      <c r="BD64" s="579">
        <f t="shared" si="42"/>
        <v>-2.2890395464885582E-2</v>
      </c>
      <c r="BE64" s="579">
        <f t="shared" si="42"/>
        <v>-1.9291516701096301E-2</v>
      </c>
      <c r="BF64" s="579">
        <f t="shared" si="42"/>
        <v>-4.9509089561370345E-3</v>
      </c>
      <c r="BG64" s="579">
        <f>SUM(BG$19,BG$21)/SUM($AX$19,$AX$21)-1</f>
        <v>-2.0056126159359922E-2</v>
      </c>
      <c r="BH64" s="352"/>
    </row>
    <row r="65" spans="20:78">
      <c r="T65" s="32"/>
      <c r="V65" s="654" t="s">
        <v>492</v>
      </c>
      <c r="X65" s="654" t="s">
        <v>486</v>
      </c>
      <c r="Y65" s="521"/>
      <c r="Z65" s="660"/>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548">
        <f>AY$22/$AX$22-1</f>
        <v>-4.9584829673923858E-2</v>
      </c>
      <c r="AZ65" s="548">
        <f>AZ$22/$AX$22-1</f>
        <v>-9.7007966743183571E-2</v>
      </c>
      <c r="BA65" s="548">
        <f t="shared" ref="BA65:BF65" si="43">BA$22/$AX$22-1</f>
        <v>-0.14348139331064258</v>
      </c>
      <c r="BB65" s="548">
        <f t="shared" si="43"/>
        <v>-0.18963070354796496</v>
      </c>
      <c r="BC65" s="548">
        <f t="shared" si="43"/>
        <v>-0.2254374740741677</v>
      </c>
      <c r="BD65" s="548">
        <f t="shared" si="43"/>
        <v>-0.25719293443321611</v>
      </c>
      <c r="BE65" s="548">
        <f t="shared" si="43"/>
        <v>-0.29225941443422199</v>
      </c>
      <c r="BF65" s="548">
        <f t="shared" si="43"/>
        <v>-0.31873164476742399</v>
      </c>
      <c r="BG65" s="548">
        <f>BG$22/$AX$22-1</f>
        <v>-0.34082771677260837</v>
      </c>
      <c r="BH65" s="352"/>
    </row>
    <row r="66" spans="20:78">
      <c r="T66" s="32"/>
      <c r="V66" s="648" t="s">
        <v>739</v>
      </c>
      <c r="X66" s="522" t="s">
        <v>500</v>
      </c>
      <c r="Y66" s="656"/>
      <c r="Z66" s="660"/>
      <c r="AA66" s="553"/>
      <c r="AB66" s="553"/>
      <c r="AC66" s="553"/>
      <c r="AD66" s="553"/>
      <c r="AE66" s="553"/>
      <c r="AF66" s="553"/>
      <c r="AG66" s="553"/>
      <c r="AH66" s="553"/>
      <c r="AI66" s="553"/>
      <c r="AJ66" s="553"/>
      <c r="AK66" s="553"/>
      <c r="AL66" s="553"/>
      <c r="AM66" s="553"/>
      <c r="AN66" s="553"/>
      <c r="AO66" s="553"/>
      <c r="AP66" s="553"/>
      <c r="AQ66" s="553"/>
      <c r="AR66" s="553"/>
      <c r="AS66" s="553"/>
      <c r="AT66" s="553"/>
      <c r="AU66" s="553"/>
      <c r="AV66" s="553"/>
      <c r="AW66" s="553"/>
      <c r="AX66" s="553"/>
      <c r="AY66" s="565">
        <f>AY$23/$AX$23-1</f>
        <v>-7.7789069814958256E-2</v>
      </c>
      <c r="AZ66" s="565">
        <f>AZ$23/$AX$23-1</f>
        <v>-0.14698076681943295</v>
      </c>
      <c r="BA66" s="565">
        <f t="shared" ref="BA66:BF66" si="44">BA$23/$AX$23-1</f>
        <v>-0.21417141248365656</v>
      </c>
      <c r="BB66" s="565">
        <f t="shared" si="44"/>
        <v>-0.26869560466302145</v>
      </c>
      <c r="BC66" s="565">
        <f t="shared" si="44"/>
        <v>-0.32196705903261791</v>
      </c>
      <c r="BD66" s="565">
        <f t="shared" si="44"/>
        <v>-0.36828644176167291</v>
      </c>
      <c r="BE66" s="565">
        <f t="shared" si="44"/>
        <v>-0.41171577150921068</v>
      </c>
      <c r="BF66" s="565">
        <f t="shared" si="44"/>
        <v>-0.4516585499606699</v>
      </c>
      <c r="BG66" s="565">
        <f>BG$23/$AX$23-1</f>
        <v>-0.48929692303373684</v>
      </c>
      <c r="BH66" s="352"/>
    </row>
    <row r="67" spans="20:78">
      <c r="T67" s="32"/>
      <c r="V67" s="508" t="s">
        <v>515</v>
      </c>
      <c r="X67" s="523" t="s">
        <v>501</v>
      </c>
      <c r="Y67" s="566"/>
      <c r="Z67" s="660"/>
      <c r="AA67" s="557"/>
      <c r="AB67" s="557"/>
      <c r="AC67" s="557"/>
      <c r="AD67" s="557"/>
      <c r="AE67" s="557"/>
      <c r="AF67" s="557"/>
      <c r="AG67" s="557"/>
      <c r="AH67" s="557"/>
      <c r="AI67" s="557"/>
      <c r="AJ67" s="557"/>
      <c r="AK67" s="557"/>
      <c r="AL67" s="557"/>
      <c r="AM67" s="557"/>
      <c r="AN67" s="557"/>
      <c r="AO67" s="557"/>
      <c r="AP67" s="557"/>
      <c r="AQ67" s="557"/>
      <c r="AR67" s="557"/>
      <c r="AS67" s="557"/>
      <c r="AT67" s="557"/>
      <c r="AU67" s="557"/>
      <c r="AV67" s="557"/>
      <c r="AW67" s="557"/>
      <c r="AX67" s="557"/>
      <c r="AY67" s="567">
        <f>AY$24/$AX$24-1</f>
        <v>-3.1988627544439208E-3</v>
      </c>
      <c r="AZ67" s="567">
        <f>AZ$24/$AX$24-1</f>
        <v>1.5803068621590866E-2</v>
      </c>
      <c r="BA67" s="567">
        <f t="shared" ref="BA67:BF67" si="45">BA$24/$AX$24-1</f>
        <v>2.9051887365185269E-2</v>
      </c>
      <c r="BB67" s="567">
        <f t="shared" si="45"/>
        <v>-0.10527404891016268</v>
      </c>
      <c r="BC67" s="567">
        <f t="shared" si="45"/>
        <v>-0.11292978042124913</v>
      </c>
      <c r="BD67" s="567">
        <f t="shared" si="45"/>
        <v>-0.17849322102467413</v>
      </c>
      <c r="BE67" s="567">
        <f t="shared" si="45"/>
        <v>-0.25854076200310183</v>
      </c>
      <c r="BF67" s="567">
        <f t="shared" si="45"/>
        <v>-0.23680805338059441</v>
      </c>
      <c r="BG67" s="567">
        <f>BG$24/$AX$24-1</f>
        <v>-0.23625218339512144</v>
      </c>
      <c r="BH67" s="352"/>
    </row>
    <row r="68" spans="20:78" ht="27.6">
      <c r="T68" s="32"/>
      <c r="V68" s="508" t="s">
        <v>729</v>
      </c>
      <c r="X68" s="1944" t="s">
        <v>518</v>
      </c>
      <c r="Y68" s="1945"/>
      <c r="Z68" s="660"/>
      <c r="AA68" s="557"/>
      <c r="AB68" s="557"/>
      <c r="AC68" s="557"/>
      <c r="AD68" s="557"/>
      <c r="AE68" s="557"/>
      <c r="AF68" s="557"/>
      <c r="AG68" s="557"/>
      <c r="AH68" s="557"/>
      <c r="AI68" s="557"/>
      <c r="AJ68" s="557"/>
      <c r="AK68" s="557"/>
      <c r="AL68" s="557"/>
      <c r="AM68" s="557"/>
      <c r="AN68" s="557"/>
      <c r="AO68" s="557"/>
      <c r="AP68" s="557"/>
      <c r="AQ68" s="557"/>
      <c r="AR68" s="557"/>
      <c r="AS68" s="557"/>
      <c r="AT68" s="557"/>
      <c r="AU68" s="557"/>
      <c r="AV68" s="557"/>
      <c r="AW68" s="557"/>
      <c r="AX68" s="557"/>
      <c r="AY68" s="567">
        <f>AY$25/$AX$25-1</f>
        <v>-0.13564743949436042</v>
      </c>
      <c r="AZ68" s="567">
        <f>AZ$25/$AX$25-1</f>
        <v>-0.13970067941301934</v>
      </c>
      <c r="BA68" s="567">
        <f t="shared" ref="BA68:BF68" si="46">BA$25/$AX$25-1</f>
        <v>-0.21637549394909406</v>
      </c>
      <c r="BB68" s="567">
        <f t="shared" si="46"/>
        <v>-0.13674942370746046</v>
      </c>
      <c r="BC68" s="567">
        <f t="shared" si="46"/>
        <v>-0.10638083127346865</v>
      </c>
      <c r="BD68" s="567">
        <f t="shared" si="46"/>
        <v>-0.16471843212389814</v>
      </c>
      <c r="BE68" s="567">
        <f t="shared" si="46"/>
        <v>-0.25190493160772542</v>
      </c>
      <c r="BF68" s="567">
        <f t="shared" si="46"/>
        <v>-0.28931873126572127</v>
      </c>
      <c r="BG68" s="567">
        <f>BG$25/$AX$25-1</f>
        <v>-0.30425842945555803</v>
      </c>
      <c r="BH68" s="352"/>
    </row>
    <row r="69" spans="20:78">
      <c r="T69" s="32"/>
      <c r="V69" s="508" t="s">
        <v>516</v>
      </c>
      <c r="X69" s="523" t="s">
        <v>502</v>
      </c>
      <c r="Y69" s="566"/>
      <c r="Z69" s="660"/>
      <c r="AA69" s="557"/>
      <c r="AB69" s="557"/>
      <c r="AC69" s="557"/>
      <c r="AD69" s="557"/>
      <c r="AE69" s="557"/>
      <c r="AF69" s="557"/>
      <c r="AG69" s="557"/>
      <c r="AH69" s="557"/>
      <c r="AI69" s="557"/>
      <c r="AJ69" s="557"/>
      <c r="AK69" s="557"/>
      <c r="AL69" s="557"/>
      <c r="AM69" s="557"/>
      <c r="AN69" s="557"/>
      <c r="AO69" s="557"/>
      <c r="AP69" s="557"/>
      <c r="AQ69" s="557"/>
      <c r="AR69" s="557"/>
      <c r="AS69" s="557"/>
      <c r="AT69" s="557"/>
      <c r="AU69" s="557"/>
      <c r="AV69" s="557"/>
      <c r="AW69" s="557"/>
      <c r="AX69" s="557"/>
      <c r="AY69" s="567">
        <f>AY$26/$AX$26-1</f>
        <v>-1.7618013468053029E-2</v>
      </c>
      <c r="AZ69" s="567">
        <f>AZ$26/$AX$26-1</f>
        <v>-3.412585642698196E-2</v>
      </c>
      <c r="BA69" s="567">
        <f t="shared" ref="BA69:BF69" si="47">BA$26/$AX$26-1</f>
        <v>-5.3605788106905639E-2</v>
      </c>
      <c r="BB69" s="567">
        <f t="shared" si="47"/>
        <v>-9.0042802372671593E-2</v>
      </c>
      <c r="BC69" s="567">
        <f t="shared" si="47"/>
        <v>-0.10089666678680398</v>
      </c>
      <c r="BD69" s="567">
        <f t="shared" si="47"/>
        <v>-0.11611720522869329</v>
      </c>
      <c r="BE69" s="567">
        <f t="shared" si="47"/>
        <v>-0.13610883844720634</v>
      </c>
      <c r="BF69" s="567">
        <f t="shared" si="47"/>
        <v>-0.14572703913811846</v>
      </c>
      <c r="BG69" s="567">
        <f>BG$26/$AX$26-1</f>
        <v>-0.14574995185841733</v>
      </c>
      <c r="BH69" s="352"/>
    </row>
    <row r="70" spans="20:78" ht="14.4" thickBot="1">
      <c r="T70" s="32"/>
      <c r="V70" s="659" t="s">
        <v>517</v>
      </c>
      <c r="X70" s="571" t="s">
        <v>503</v>
      </c>
      <c r="Y70" s="571"/>
      <c r="Z70" s="660"/>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4">
        <f>AY$27/$AX$27-1</f>
        <v>9.8833966581208799E-2</v>
      </c>
      <c r="AZ70" s="574">
        <f>AZ$27/$AX$27-1</f>
        <v>4.4623838076820688E-2</v>
      </c>
      <c r="BA70" s="574">
        <f t="shared" ref="BA70:BF70" si="48">BA$27/$AX$27-1</f>
        <v>3.5015310830375901E-2</v>
      </c>
      <c r="BB70" s="574">
        <f t="shared" si="48"/>
        <v>9.4983841003096092E-2</v>
      </c>
      <c r="BC70" s="574">
        <f t="shared" si="48"/>
        <v>6.8239135271011442E-2</v>
      </c>
      <c r="BD70" s="574">
        <f t="shared" si="48"/>
        <v>0.15587467954013223</v>
      </c>
      <c r="BE70" s="574">
        <f t="shared" si="48"/>
        <v>0.13437223664132025</v>
      </c>
      <c r="BF70" s="574">
        <f t="shared" si="48"/>
        <v>0.13357665336129632</v>
      </c>
      <c r="BG70" s="574">
        <f>BG$27/$AX$27-1</f>
        <v>0.12803129420161552</v>
      </c>
      <c r="BH70" s="352"/>
    </row>
    <row r="71" spans="20:78" ht="14.4" thickTop="1">
      <c r="T71" s="32"/>
      <c r="V71" s="550" t="s">
        <v>24</v>
      </c>
      <c r="X71" s="550" t="s">
        <v>294</v>
      </c>
      <c r="Y71" s="526"/>
      <c r="Z71" s="660"/>
      <c r="AA71" s="580"/>
      <c r="AB71" s="580"/>
      <c r="AC71" s="580"/>
      <c r="AD71" s="580"/>
      <c r="AE71" s="580"/>
      <c r="AF71" s="580"/>
      <c r="AG71" s="580"/>
      <c r="AH71" s="580"/>
      <c r="AI71" s="580"/>
      <c r="AJ71" s="580"/>
      <c r="AK71" s="580"/>
      <c r="AL71" s="580"/>
      <c r="AM71" s="580"/>
      <c r="AN71" s="580"/>
      <c r="AO71" s="580"/>
      <c r="AP71" s="580"/>
      <c r="AQ71" s="580"/>
      <c r="AR71" s="580"/>
      <c r="AS71" s="580"/>
      <c r="AT71" s="580"/>
      <c r="AU71" s="580"/>
      <c r="AV71" s="580"/>
      <c r="AW71" s="580"/>
      <c r="AX71" s="580"/>
      <c r="AY71" s="581">
        <f>AY$28/$AX$28-1</f>
        <v>-1.7227055332567964E-2</v>
      </c>
      <c r="AZ71" s="581">
        <f>AZ$28/$AX$28-1</f>
        <v>-2.9945103456431199E-2</v>
      </c>
      <c r="BA71" s="581">
        <f t="shared" ref="BA71:BF71" si="49">BA$28/$AX$28-1</f>
        <v>-3.1281186799852034E-2</v>
      </c>
      <c r="BB71" s="581">
        <f t="shared" si="49"/>
        <v>-3.7564015528368855E-2</v>
      </c>
      <c r="BC71" s="581">
        <f t="shared" si="49"/>
        <v>-5.3099693699609318E-2</v>
      </c>
      <c r="BD71" s="581">
        <f t="shared" si="49"/>
        <v>-6.1893259364262598E-2</v>
      </c>
      <c r="BE71" s="581">
        <f t="shared" si="49"/>
        <v>-6.9090797234552359E-2</v>
      </c>
      <c r="BF71" s="581">
        <f t="shared" si="49"/>
        <v>-6.989988340984099E-2</v>
      </c>
      <c r="BG71" s="581">
        <f>BG$28/$AX$28-1</f>
        <v>-8.5533539515232349E-2</v>
      </c>
      <c r="BH71" s="352"/>
    </row>
    <row r="72" spans="20:78">
      <c r="T72" s="32"/>
      <c r="Z72" s="646"/>
      <c r="AA72" s="647"/>
      <c r="AB72" s="647"/>
      <c r="AC72" s="647"/>
      <c r="AD72" s="647"/>
      <c r="AE72" s="647"/>
      <c r="AF72" s="647"/>
      <c r="AG72" s="647"/>
      <c r="AH72" s="647"/>
      <c r="AI72" s="647"/>
      <c r="AJ72" s="647"/>
      <c r="AK72" s="647"/>
      <c r="AL72" s="647"/>
      <c r="AM72" s="647"/>
      <c r="AN72" s="647"/>
      <c r="AO72" s="647"/>
      <c r="AP72" s="647"/>
    </row>
    <row r="73" spans="20:78">
      <c r="T73" s="32"/>
      <c r="BI73" s="323"/>
      <c r="BJ73" s="323"/>
      <c r="BK73" s="323"/>
      <c r="BL73" s="323"/>
      <c r="BM73" s="323"/>
      <c r="BN73" s="323"/>
      <c r="BO73" s="323"/>
      <c r="BP73" s="323"/>
      <c r="BQ73" s="323"/>
      <c r="BR73" s="323"/>
      <c r="BS73" s="323"/>
      <c r="BT73" s="323"/>
      <c r="BU73" s="323"/>
      <c r="BV73" s="323"/>
      <c r="BW73" s="323"/>
      <c r="BX73" s="323"/>
      <c r="BY73" s="323"/>
      <c r="BZ73" s="323"/>
    </row>
    <row r="74" spans="20:78">
      <c r="T74" s="32"/>
      <c r="BI74" s="323"/>
      <c r="BJ74" s="323"/>
      <c r="BK74" s="323"/>
      <c r="BL74" s="323"/>
      <c r="BM74" s="323"/>
      <c r="BN74" s="323"/>
      <c r="BO74" s="323"/>
      <c r="BP74" s="323"/>
      <c r="BQ74" s="323"/>
      <c r="BR74" s="323"/>
      <c r="BS74" s="323"/>
      <c r="BT74" s="323"/>
      <c r="BU74" s="323"/>
      <c r="BV74" s="323"/>
      <c r="BW74" s="323"/>
      <c r="BX74" s="323"/>
      <c r="BY74" s="323"/>
      <c r="BZ74" s="323"/>
    </row>
    <row r="75" spans="20:78">
      <c r="BI75" s="323"/>
      <c r="BJ75" s="323"/>
      <c r="BK75" s="323"/>
      <c r="BL75" s="323"/>
      <c r="BM75" s="323"/>
      <c r="BN75" s="323"/>
      <c r="BO75" s="323"/>
      <c r="BP75" s="323"/>
      <c r="BQ75" s="323"/>
      <c r="BR75" s="323"/>
      <c r="BS75" s="323"/>
      <c r="BT75" s="323"/>
      <c r="BU75" s="323"/>
      <c r="BV75" s="323"/>
      <c r="BW75" s="323"/>
      <c r="BX75" s="323"/>
      <c r="BY75" s="323"/>
      <c r="BZ75" s="323"/>
    </row>
    <row r="76" spans="20:78">
      <c r="BI76" s="323"/>
      <c r="BJ76" s="323"/>
      <c r="BK76" s="323"/>
      <c r="BL76" s="323"/>
      <c r="BM76" s="323"/>
      <c r="BN76" s="323"/>
      <c r="BO76" s="323"/>
      <c r="BP76" s="323"/>
      <c r="BQ76" s="323"/>
      <c r="BR76" s="323"/>
      <c r="BS76" s="323"/>
      <c r="BT76" s="323"/>
      <c r="BU76" s="323"/>
      <c r="BV76" s="323"/>
      <c r="BW76" s="323"/>
      <c r="BX76" s="323"/>
      <c r="BY76" s="323"/>
      <c r="BZ76" s="323"/>
    </row>
    <row r="77" spans="20:78">
      <c r="BI77" s="323"/>
      <c r="BJ77" s="323"/>
      <c r="BK77" s="323"/>
      <c r="BL77" s="323"/>
      <c r="BM77" s="323"/>
      <c r="BN77" s="323"/>
      <c r="BO77" s="323"/>
      <c r="BP77" s="323"/>
      <c r="BQ77" s="323"/>
      <c r="BR77" s="323"/>
      <c r="BS77" s="323"/>
      <c r="BT77" s="323"/>
      <c r="BU77" s="323"/>
      <c r="BV77" s="323"/>
      <c r="BW77" s="323"/>
      <c r="BX77" s="323"/>
      <c r="BY77" s="323"/>
      <c r="BZ77" s="323"/>
    </row>
    <row r="78" spans="20:78">
      <c r="BI78" s="323"/>
      <c r="BJ78" s="323"/>
      <c r="BK78" s="323"/>
      <c r="BL78" s="323"/>
      <c r="BM78" s="323"/>
      <c r="BN78" s="323"/>
      <c r="BO78" s="323"/>
      <c r="BP78" s="323"/>
      <c r="BQ78" s="323"/>
      <c r="BR78" s="323"/>
      <c r="BS78" s="323"/>
      <c r="BT78" s="323"/>
      <c r="BU78" s="323"/>
      <c r="BV78" s="323"/>
      <c r="BW78" s="323"/>
      <c r="BX78" s="323"/>
      <c r="BY78" s="323"/>
      <c r="BZ78" s="323"/>
    </row>
    <row r="79" spans="20:78">
      <c r="BI79" s="323"/>
      <c r="BJ79" s="323"/>
      <c r="BK79" s="323"/>
      <c r="BL79" s="323"/>
      <c r="BM79" s="323"/>
      <c r="BN79" s="323"/>
      <c r="BO79" s="323"/>
      <c r="BP79" s="323"/>
      <c r="BQ79" s="323"/>
      <c r="BR79" s="323"/>
      <c r="BS79" s="323"/>
      <c r="BT79" s="323"/>
      <c r="BU79" s="323"/>
      <c r="BV79" s="323"/>
      <c r="BW79" s="323"/>
      <c r="BX79" s="323"/>
      <c r="BY79" s="323"/>
      <c r="BZ79" s="323"/>
    </row>
    <row r="80" spans="20:78">
      <c r="BI80" s="323"/>
      <c r="BJ80" s="323"/>
      <c r="BK80" s="323"/>
      <c r="BL80" s="323"/>
      <c r="BM80" s="323"/>
      <c r="BN80" s="323"/>
      <c r="BO80" s="323"/>
      <c r="BP80" s="323"/>
      <c r="BQ80" s="323"/>
      <c r="BR80" s="323"/>
      <c r="BS80" s="323"/>
      <c r="BT80" s="323"/>
      <c r="BU80" s="323"/>
      <c r="BV80" s="323"/>
      <c r="BW80" s="323"/>
      <c r="BX80" s="323"/>
      <c r="BY80" s="323"/>
      <c r="BZ80" s="323"/>
    </row>
    <row r="81" spans="61:78">
      <c r="BI81" s="323"/>
      <c r="BJ81" s="323"/>
      <c r="BK81" s="323"/>
      <c r="BL81" s="323"/>
      <c r="BM81" s="323"/>
      <c r="BN81" s="323"/>
      <c r="BO81" s="323"/>
      <c r="BP81" s="323"/>
      <c r="BQ81" s="323"/>
      <c r="BR81" s="323"/>
      <c r="BS81" s="323"/>
      <c r="BT81" s="323"/>
      <c r="BU81" s="323"/>
      <c r="BV81" s="323"/>
      <c r="BW81" s="323"/>
      <c r="BX81" s="323"/>
      <c r="BY81" s="323"/>
      <c r="BZ81" s="323"/>
    </row>
    <row r="82" spans="61:78">
      <c r="BI82" s="323"/>
      <c r="BJ82" s="323"/>
      <c r="BK82" s="323"/>
      <c r="BL82" s="323"/>
      <c r="BM82" s="323"/>
      <c r="BN82" s="323"/>
      <c r="BO82" s="323"/>
      <c r="BP82" s="323"/>
      <c r="BQ82" s="323"/>
      <c r="BR82" s="323"/>
      <c r="BS82" s="323"/>
      <c r="BT82" s="323"/>
      <c r="BU82" s="323"/>
      <c r="BV82" s="323"/>
      <c r="BW82" s="323"/>
      <c r="BX82" s="323"/>
      <c r="BY82" s="323"/>
      <c r="BZ82" s="323"/>
    </row>
    <row r="83" spans="61:78">
      <c r="BI83" s="323"/>
      <c r="BJ83" s="323"/>
      <c r="BK83" s="323"/>
      <c r="BL83" s="323"/>
      <c r="BM83" s="323"/>
      <c r="BN83" s="323"/>
      <c r="BO83" s="323"/>
      <c r="BP83" s="323"/>
      <c r="BQ83" s="323"/>
      <c r="BR83" s="323"/>
      <c r="BS83" s="323"/>
      <c r="BT83" s="323"/>
      <c r="BU83" s="323"/>
      <c r="BV83" s="323"/>
      <c r="BW83" s="323"/>
      <c r="BX83" s="323"/>
      <c r="BY83" s="323"/>
      <c r="BZ83" s="323"/>
    </row>
    <row r="84" spans="61:78">
      <c r="BI84" s="323"/>
      <c r="BJ84" s="323"/>
      <c r="BK84" s="323"/>
      <c r="BL84" s="323"/>
      <c r="BM84" s="323"/>
      <c r="BN84" s="323"/>
      <c r="BO84" s="323"/>
      <c r="BP84" s="323"/>
      <c r="BQ84" s="323"/>
      <c r="BR84" s="323"/>
      <c r="BS84" s="323"/>
      <c r="BT84" s="323"/>
      <c r="BU84" s="323"/>
      <c r="BV84" s="323"/>
      <c r="BW84" s="323"/>
      <c r="BX84" s="323"/>
      <c r="BY84" s="323"/>
      <c r="BZ84" s="323"/>
    </row>
    <row r="85" spans="61:78">
      <c r="BI85" s="323"/>
      <c r="BJ85" s="323"/>
      <c r="BK85" s="323"/>
      <c r="BL85" s="323"/>
      <c r="BM85" s="323"/>
      <c r="BN85" s="323"/>
      <c r="BO85" s="323"/>
      <c r="BP85" s="323"/>
      <c r="BQ85" s="323"/>
      <c r="BR85" s="323"/>
      <c r="BS85" s="323"/>
      <c r="BT85" s="323"/>
      <c r="BU85" s="323"/>
      <c r="BV85" s="323"/>
      <c r="BW85" s="323"/>
      <c r="BX85" s="323"/>
      <c r="BY85" s="323"/>
      <c r="BZ85" s="323"/>
    </row>
    <row r="86" spans="61:78">
      <c r="BI86" s="323"/>
      <c r="BJ86" s="323"/>
      <c r="BK86" s="323"/>
      <c r="BL86" s="323"/>
      <c r="BM86" s="323"/>
      <c r="BN86" s="323"/>
      <c r="BO86" s="323"/>
      <c r="BP86" s="323"/>
      <c r="BQ86" s="323"/>
      <c r="BR86" s="323"/>
      <c r="BS86" s="323"/>
      <c r="BT86" s="323"/>
      <c r="BU86" s="323"/>
      <c r="BV86" s="323"/>
      <c r="BW86" s="323"/>
      <c r="BX86" s="323"/>
      <c r="BY86" s="323"/>
      <c r="BZ86" s="323"/>
    </row>
    <row r="87" spans="61:78">
      <c r="BI87" s="323"/>
      <c r="BJ87" s="323"/>
      <c r="BK87" s="323"/>
      <c r="BL87" s="323"/>
      <c r="BM87" s="323"/>
      <c r="BN87" s="323"/>
      <c r="BO87" s="323"/>
      <c r="BP87" s="323"/>
      <c r="BQ87" s="323"/>
      <c r="BR87" s="323"/>
      <c r="BS87" s="323"/>
      <c r="BT87" s="323"/>
      <c r="BU87" s="323"/>
      <c r="BV87" s="323"/>
      <c r="BW87" s="323"/>
      <c r="BX87" s="323"/>
      <c r="BY87" s="323"/>
      <c r="BZ87" s="323"/>
    </row>
    <row r="88" spans="61:78">
      <c r="BI88" s="323"/>
      <c r="BJ88" s="323"/>
      <c r="BK88" s="323"/>
      <c r="BL88" s="323"/>
      <c r="BM88" s="323"/>
      <c r="BN88" s="323"/>
      <c r="BO88" s="323"/>
      <c r="BP88" s="323"/>
      <c r="BQ88" s="323"/>
      <c r="BR88" s="323"/>
      <c r="BS88" s="323"/>
      <c r="BT88" s="323"/>
      <c r="BU88" s="323"/>
      <c r="BV88" s="323"/>
      <c r="BW88" s="323"/>
      <c r="BX88" s="323"/>
      <c r="BY88" s="323"/>
      <c r="BZ88" s="323"/>
    </row>
    <row r="89" spans="61:78">
      <c r="BI89" s="323"/>
      <c r="BJ89" s="323"/>
      <c r="BK89" s="323"/>
      <c r="BL89" s="323"/>
      <c r="BM89" s="323"/>
      <c r="BN89" s="323"/>
      <c r="BO89" s="323"/>
      <c r="BP89" s="323"/>
      <c r="BQ89" s="323"/>
      <c r="BR89" s="323"/>
      <c r="BS89" s="323"/>
      <c r="BT89" s="323"/>
      <c r="BU89" s="323"/>
      <c r="BV89" s="323"/>
      <c r="BW89" s="323"/>
      <c r="BX89" s="323"/>
      <c r="BY89" s="323"/>
      <c r="BZ89" s="323"/>
    </row>
    <row r="90" spans="61:78">
      <c r="BI90" s="323"/>
      <c r="BJ90" s="323"/>
      <c r="BK90" s="323"/>
      <c r="BL90" s="323"/>
      <c r="BM90" s="323"/>
      <c r="BN90" s="323"/>
      <c r="BO90" s="323"/>
      <c r="BP90" s="323"/>
      <c r="BQ90" s="323"/>
      <c r="BR90" s="323"/>
      <c r="BS90" s="323"/>
      <c r="BT90" s="323"/>
      <c r="BU90" s="323"/>
      <c r="BV90" s="323"/>
      <c r="BW90" s="323"/>
      <c r="BX90" s="323"/>
      <c r="BY90" s="323"/>
      <c r="BZ90" s="323"/>
    </row>
    <row r="91" spans="61:78">
      <c r="BI91" s="323"/>
      <c r="BJ91" s="323"/>
      <c r="BK91" s="323"/>
      <c r="BL91" s="323"/>
      <c r="BM91" s="323"/>
      <c r="BN91" s="323"/>
      <c r="BO91" s="323"/>
      <c r="BP91" s="323"/>
      <c r="BQ91" s="323"/>
      <c r="BR91" s="323"/>
      <c r="BS91" s="323"/>
      <c r="BT91" s="323"/>
      <c r="BU91" s="323"/>
      <c r="BV91" s="323"/>
      <c r="BW91" s="323"/>
      <c r="BX91" s="323"/>
      <c r="BY91" s="323"/>
      <c r="BZ91" s="323"/>
    </row>
    <row r="92" spans="61:78">
      <c r="BI92" s="323"/>
      <c r="BJ92" s="323"/>
      <c r="BK92" s="323"/>
      <c r="BL92" s="323"/>
      <c r="BM92" s="323"/>
      <c r="BN92" s="323"/>
      <c r="BO92" s="323"/>
      <c r="BP92" s="323"/>
      <c r="BQ92" s="323"/>
      <c r="BR92" s="323"/>
      <c r="BS92" s="323"/>
      <c r="BT92" s="323"/>
      <c r="BU92" s="323"/>
      <c r="BV92" s="323"/>
      <c r="BW92" s="323"/>
      <c r="BX92" s="323"/>
      <c r="BY92" s="323"/>
      <c r="BZ92" s="323"/>
    </row>
    <row r="93" spans="61:78">
      <c r="BI93" s="323"/>
      <c r="BJ93" s="323"/>
      <c r="BK93" s="323"/>
      <c r="BL93" s="323"/>
      <c r="BM93" s="323"/>
      <c r="BN93" s="323"/>
      <c r="BO93" s="323"/>
      <c r="BP93" s="323"/>
      <c r="BQ93" s="323"/>
      <c r="BR93" s="323"/>
      <c r="BS93" s="323"/>
      <c r="BT93" s="323"/>
      <c r="BU93" s="323"/>
      <c r="BV93" s="323"/>
      <c r="BW93" s="323"/>
      <c r="BX93" s="323"/>
      <c r="BY93" s="323"/>
      <c r="BZ93" s="323"/>
    </row>
  </sheetData>
  <mergeCells count="3">
    <mergeCell ref="U1:W1"/>
    <mergeCell ref="X51:Y51"/>
    <mergeCell ref="X68:Y68"/>
  </mergeCells>
  <phoneticPr fontId="10"/>
  <pageMargins left="0.43307086614173229" right="0.51181102362204722" top="0.55118110236220474" bottom="0.59055118110236227" header="0.51181102362204722" footer="0.51181102362204722"/>
  <pageSetup paperSize="9" scale="34" orientation="landscape" r:id="rId1"/>
  <headerFooter alignWithMargins="0"/>
  <colBreaks count="2" manualBreakCount="2">
    <brk id="44" max="72" man="1"/>
    <brk id="79"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I91"/>
  <sheetViews>
    <sheetView zoomScaleNormal="100" workbookViewId="0">
      <pane xSplit="22" ySplit="4" topLeftCell="W5" activePane="bottomRight" state="frozen"/>
      <selection pane="topRight" activeCell="W1" sqref="W1"/>
      <selection pane="bottomLeft" activeCell="A5" sqref="A5"/>
      <selection pane="bottomRight" activeCell="W5" sqref="W5"/>
    </sheetView>
  </sheetViews>
  <sheetFormatPr defaultColWidth="9.6640625" defaultRowHeight="13.8"/>
  <cols>
    <col min="1" max="1" width="2" style="323" customWidth="1"/>
    <col min="2" max="19" width="1.6640625" style="26" hidden="1" customWidth="1"/>
    <col min="20" max="20" width="0.77734375" style="26" hidden="1" customWidth="1"/>
    <col min="21" max="21" width="1.6640625" style="26" customWidth="1"/>
    <col min="22" max="22" width="31.109375" style="26" customWidth="1"/>
    <col min="23" max="23" width="1.6640625" style="26" customWidth="1"/>
    <col min="24" max="24" width="1.77734375" style="323" customWidth="1"/>
    <col min="25" max="25" width="40" style="26" customWidth="1"/>
    <col min="26" max="26" width="10.6640625" style="323" hidden="1" customWidth="1"/>
    <col min="27" max="59" width="7.21875" style="26" customWidth="1"/>
    <col min="60" max="60" width="8.6640625" style="323" customWidth="1"/>
    <col min="61" max="61" width="4.33203125" style="26" customWidth="1"/>
    <col min="62" max="63" width="9" style="26" customWidth="1"/>
    <col min="64" max="16384" width="9.6640625" style="26"/>
  </cols>
  <sheetData>
    <row r="1" spans="1:61" ht="40.5" customHeight="1">
      <c r="U1" s="1947" t="s">
        <v>714</v>
      </c>
      <c r="V1" s="1947"/>
      <c r="X1" s="1915" t="s">
        <v>715</v>
      </c>
      <c r="Y1" s="1915"/>
      <c r="AC1" s="25"/>
      <c r="AD1" s="25"/>
      <c r="AE1" s="25"/>
      <c r="AF1" s="25"/>
      <c r="AG1" s="25"/>
    </row>
    <row r="2" spans="1:61" ht="14.25" customHeight="1">
      <c r="U2" s="1946" t="str">
        <f>'0.Contents'!$C2</f>
        <v>＜確報値＞</v>
      </c>
      <c r="V2" s="1946"/>
      <c r="X2" s="36" t="str">
        <f>'0.Contents'!$E$2</f>
        <v>&lt;Final Figures&gt;</v>
      </c>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row>
    <row r="3" spans="1:61" ht="16.8" thickBot="1">
      <c r="U3" s="323" t="s">
        <v>709</v>
      </c>
      <c r="V3" s="323"/>
      <c r="X3" s="26" t="s">
        <v>710</v>
      </c>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row>
    <row r="4" spans="1:61" ht="14.4" thickBot="1">
      <c r="U4" s="1568"/>
      <c r="V4" s="1405"/>
      <c r="W4" s="325"/>
      <c r="X4" s="1568"/>
      <c r="Y4" s="1405"/>
      <c r="Z4" s="1569"/>
      <c r="AA4" s="589">
        <v>1990</v>
      </c>
      <c r="AB4" s="589">
        <f>AA4+1</f>
        <v>1991</v>
      </c>
      <c r="AC4" s="589">
        <f t="shared" ref="AC4:BG4" si="0">AB4+1</f>
        <v>1992</v>
      </c>
      <c r="AD4" s="589">
        <f t="shared" si="0"/>
        <v>1993</v>
      </c>
      <c r="AE4" s="589">
        <f t="shared" si="0"/>
        <v>1994</v>
      </c>
      <c r="AF4" s="589">
        <f t="shared" si="0"/>
        <v>1995</v>
      </c>
      <c r="AG4" s="589">
        <f t="shared" si="0"/>
        <v>1996</v>
      </c>
      <c r="AH4" s="589">
        <f t="shared" si="0"/>
        <v>1997</v>
      </c>
      <c r="AI4" s="589">
        <f t="shared" si="0"/>
        <v>1998</v>
      </c>
      <c r="AJ4" s="589">
        <f t="shared" si="0"/>
        <v>1999</v>
      </c>
      <c r="AK4" s="589">
        <f t="shared" si="0"/>
        <v>2000</v>
      </c>
      <c r="AL4" s="589">
        <f t="shared" si="0"/>
        <v>2001</v>
      </c>
      <c r="AM4" s="589">
        <f t="shared" si="0"/>
        <v>2002</v>
      </c>
      <c r="AN4" s="589">
        <f t="shared" si="0"/>
        <v>2003</v>
      </c>
      <c r="AO4" s="589">
        <f t="shared" si="0"/>
        <v>2004</v>
      </c>
      <c r="AP4" s="589">
        <f t="shared" si="0"/>
        <v>2005</v>
      </c>
      <c r="AQ4" s="589">
        <f t="shared" si="0"/>
        <v>2006</v>
      </c>
      <c r="AR4" s="589">
        <f t="shared" si="0"/>
        <v>2007</v>
      </c>
      <c r="AS4" s="589">
        <f t="shared" si="0"/>
        <v>2008</v>
      </c>
      <c r="AT4" s="589">
        <f t="shared" si="0"/>
        <v>2009</v>
      </c>
      <c r="AU4" s="589">
        <f t="shared" si="0"/>
        <v>2010</v>
      </c>
      <c r="AV4" s="589">
        <f t="shared" si="0"/>
        <v>2011</v>
      </c>
      <c r="AW4" s="589">
        <f t="shared" si="0"/>
        <v>2012</v>
      </c>
      <c r="AX4" s="589">
        <f t="shared" si="0"/>
        <v>2013</v>
      </c>
      <c r="AY4" s="589">
        <f t="shared" si="0"/>
        <v>2014</v>
      </c>
      <c r="AZ4" s="589">
        <f t="shared" si="0"/>
        <v>2015</v>
      </c>
      <c r="BA4" s="589">
        <f t="shared" si="0"/>
        <v>2016</v>
      </c>
      <c r="BB4" s="589">
        <f t="shared" si="0"/>
        <v>2017</v>
      </c>
      <c r="BC4" s="589">
        <f t="shared" si="0"/>
        <v>2018</v>
      </c>
      <c r="BD4" s="589">
        <f t="shared" si="0"/>
        <v>2019</v>
      </c>
      <c r="BE4" s="589">
        <f t="shared" si="0"/>
        <v>2020</v>
      </c>
      <c r="BF4" s="589">
        <f t="shared" si="0"/>
        <v>2021</v>
      </c>
      <c r="BG4" s="591">
        <f t="shared" si="0"/>
        <v>2022</v>
      </c>
      <c r="BH4" s="497"/>
    </row>
    <row r="5" spans="1:61">
      <c r="U5" s="503" t="s">
        <v>490</v>
      </c>
      <c r="V5" s="1524"/>
      <c r="X5" s="503" t="s">
        <v>493</v>
      </c>
      <c r="Y5" s="1493"/>
      <c r="Z5" s="1502"/>
      <c r="AA5" s="504">
        <v>5610.5937256274892</v>
      </c>
      <c r="AB5" s="504">
        <v>5834.5228848280913</v>
      </c>
      <c r="AC5" s="504">
        <v>5939.7509296942671</v>
      </c>
      <c r="AD5" s="504">
        <v>6047.3976813140944</v>
      </c>
      <c r="AE5" s="504">
        <v>6269.2696635530483</v>
      </c>
      <c r="AF5" s="504">
        <v>6783.2605126379358</v>
      </c>
      <c r="AG5" s="504">
        <v>6949.7037956543254</v>
      </c>
      <c r="AH5" s="504">
        <v>7126.1737695153943</v>
      </c>
      <c r="AI5" s="504">
        <v>6965.3833831522215</v>
      </c>
      <c r="AJ5" s="504">
        <v>7073.7052282352433</v>
      </c>
      <c r="AK5" s="504">
        <v>7078.6976731297373</v>
      </c>
      <c r="AL5" s="504">
        <v>7076.2213490178046</v>
      </c>
      <c r="AM5" s="504">
        <v>6913.1851888199644</v>
      </c>
      <c r="AN5" s="504">
        <v>6687.0578090685622</v>
      </c>
      <c r="AO5" s="504">
        <v>6477.9957584338972</v>
      </c>
      <c r="AP5" s="504">
        <v>6470.3457256317351</v>
      </c>
      <c r="AQ5" s="504">
        <v>6265.6536599794963</v>
      </c>
      <c r="AR5" s="504">
        <v>6244.4479321012996</v>
      </c>
      <c r="AS5" s="504">
        <v>5985.0729869053457</v>
      </c>
      <c r="AT5" s="504">
        <v>5721.7225917863716</v>
      </c>
      <c r="AU5" s="504">
        <v>5562.1987644411756</v>
      </c>
      <c r="AV5" s="504">
        <v>5569.7895510181806</v>
      </c>
      <c r="AW5" s="504">
        <v>5529.8183520834127</v>
      </c>
      <c r="AX5" s="504">
        <v>5555.7264178102469</v>
      </c>
      <c r="AY5" s="504">
        <v>5452.339097971837</v>
      </c>
      <c r="AZ5" s="504">
        <v>5483.1697932618481</v>
      </c>
      <c r="BA5" s="504">
        <v>5295.1921530604232</v>
      </c>
      <c r="BB5" s="504">
        <v>5471.4509341402672</v>
      </c>
      <c r="BC5" s="504">
        <v>5206.501757761278</v>
      </c>
      <c r="BD5" s="504">
        <v>4751.2297092987483</v>
      </c>
      <c r="BE5" s="504">
        <v>4424.3179924960286</v>
      </c>
      <c r="BF5" s="504">
        <v>4448.3475138005606</v>
      </c>
      <c r="BG5" s="504">
        <v>4320.8231025932355</v>
      </c>
      <c r="BH5" s="500"/>
    </row>
    <row r="6" spans="1:61" s="28" customFormat="1" ht="15" customHeight="1">
      <c r="A6" s="32"/>
      <c r="U6" s="501"/>
      <c r="V6" s="1436" t="s">
        <v>425</v>
      </c>
      <c r="W6" s="32"/>
      <c r="X6" s="503"/>
      <c r="Y6" s="1436" t="s">
        <v>426</v>
      </c>
      <c r="Z6" s="1502"/>
      <c r="AA6" s="504">
        <f>SUM(AA7:AA11)</f>
        <v>5608.7037150580081</v>
      </c>
      <c r="AB6" s="504">
        <f t="shared" ref="AB6:BE6" si="1">SUM(AB7:AB11)</f>
        <v>5832.660728757498</v>
      </c>
      <c r="AC6" s="504">
        <f t="shared" si="1"/>
        <v>5937.8075465151587</v>
      </c>
      <c r="AD6" s="504">
        <f t="shared" si="1"/>
        <v>6045.5186366414591</v>
      </c>
      <c r="AE6" s="504">
        <f t="shared" si="1"/>
        <v>6267.317968907907</v>
      </c>
      <c r="AF6" s="504">
        <f t="shared" si="1"/>
        <v>6781.385372625884</v>
      </c>
      <c r="AG6" s="504">
        <f t="shared" si="1"/>
        <v>6947.9245786931669</v>
      </c>
      <c r="AH6" s="504">
        <f t="shared" si="1"/>
        <v>7124.5188357064635</v>
      </c>
      <c r="AI6" s="504">
        <f t="shared" si="1"/>
        <v>6963.7978243372754</v>
      </c>
      <c r="AJ6" s="504">
        <f t="shared" si="1"/>
        <v>7071.9815479899871</v>
      </c>
      <c r="AK6" s="504">
        <f t="shared" si="1"/>
        <v>7077.1306223276661</v>
      </c>
      <c r="AL6" s="504">
        <f t="shared" si="1"/>
        <v>7074.7518425298776</v>
      </c>
      <c r="AM6" s="504">
        <f t="shared" si="1"/>
        <v>6911.8730879111899</v>
      </c>
      <c r="AN6" s="504">
        <f t="shared" si="1"/>
        <v>6685.8269477036702</v>
      </c>
      <c r="AO6" s="504">
        <f t="shared" si="1"/>
        <v>6476.8318373411848</v>
      </c>
      <c r="AP6" s="504">
        <f t="shared" si="1"/>
        <v>6469.2178504513977</v>
      </c>
      <c r="AQ6" s="504">
        <f t="shared" si="1"/>
        <v>6264.5737040387512</v>
      </c>
      <c r="AR6" s="504">
        <f t="shared" si="1"/>
        <v>6243.4301162372758</v>
      </c>
      <c r="AS6" s="504">
        <f t="shared" si="1"/>
        <v>5984.0942648791006</v>
      </c>
      <c r="AT6" s="504">
        <f t="shared" si="1"/>
        <v>5720.8147588124439</v>
      </c>
      <c r="AU6" s="504">
        <f t="shared" si="1"/>
        <v>5561.3073783110794</v>
      </c>
      <c r="AV6" s="504">
        <f t="shared" si="1"/>
        <v>5568.9605223687176</v>
      </c>
      <c r="AW6" s="504">
        <f t="shared" si="1"/>
        <v>5529.015574832325</v>
      </c>
      <c r="AX6" s="504">
        <f t="shared" si="1"/>
        <v>5554.9496575031844</v>
      </c>
      <c r="AY6" s="504">
        <f t="shared" si="1"/>
        <v>5451.6115603150056</v>
      </c>
      <c r="AZ6" s="504">
        <f t="shared" si="1"/>
        <v>5482.4861708851267</v>
      </c>
      <c r="BA6" s="504">
        <f t="shared" si="1"/>
        <v>5294.5528374830901</v>
      </c>
      <c r="BB6" s="504">
        <f t="shared" si="1"/>
        <v>5470.8222610797511</v>
      </c>
      <c r="BC6" s="504">
        <f t="shared" si="1"/>
        <v>5205.9139007413605</v>
      </c>
      <c r="BD6" s="504">
        <f t="shared" si="1"/>
        <v>4750.6560670440031</v>
      </c>
      <c r="BE6" s="504">
        <f t="shared" si="1"/>
        <v>4423.7805099600637</v>
      </c>
      <c r="BF6" s="504">
        <f t="shared" ref="BF6:BG6" si="2">SUM(BF7:BF11)</f>
        <v>4447.8708594963482</v>
      </c>
      <c r="BG6" s="504">
        <f t="shared" si="2"/>
        <v>4320.361336698209</v>
      </c>
      <c r="BH6" s="505"/>
      <c r="BI6" s="506"/>
    </row>
    <row r="7" spans="1:61" s="28" customFormat="1" ht="15" customHeight="1">
      <c r="A7" s="32"/>
      <c r="U7" s="503"/>
      <c r="V7" s="1514" t="s">
        <v>716</v>
      </c>
      <c r="W7" s="32"/>
      <c r="X7" s="503"/>
      <c r="Y7" s="1514" t="s">
        <v>717</v>
      </c>
      <c r="Z7" s="1502"/>
      <c r="AA7" s="507">
        <v>790.97737379367322</v>
      </c>
      <c r="AB7" s="507">
        <v>807.55746363353614</v>
      </c>
      <c r="AC7" s="507">
        <v>800.90203147647458</v>
      </c>
      <c r="AD7" s="507">
        <v>832.6635455496164</v>
      </c>
      <c r="AE7" s="507">
        <v>880.34046384274768</v>
      </c>
      <c r="AF7" s="507">
        <v>1203.4433480738942</v>
      </c>
      <c r="AG7" s="507">
        <v>1243.1826515761302</v>
      </c>
      <c r="AH7" s="507">
        <v>1287.6587187336675</v>
      </c>
      <c r="AI7" s="507">
        <v>1292.278662618899</v>
      </c>
      <c r="AJ7" s="507">
        <v>1385.4049418599441</v>
      </c>
      <c r="AK7" s="507">
        <v>1434.6934582420611</v>
      </c>
      <c r="AL7" s="507">
        <v>1590.2669210258555</v>
      </c>
      <c r="AM7" s="507">
        <v>1631.8129713586077</v>
      </c>
      <c r="AN7" s="507">
        <v>1668.595739925034</v>
      </c>
      <c r="AO7" s="507">
        <v>1680.1488826022783</v>
      </c>
      <c r="AP7" s="507">
        <v>1882.5132147651702</v>
      </c>
      <c r="AQ7" s="507">
        <v>1879.912340518267</v>
      </c>
      <c r="AR7" s="507">
        <v>1926.2292000894263</v>
      </c>
      <c r="AS7" s="507">
        <v>1892.9563154844711</v>
      </c>
      <c r="AT7" s="507">
        <v>1853.2358070920577</v>
      </c>
      <c r="AU7" s="507">
        <v>1842.8071719771601</v>
      </c>
      <c r="AV7" s="507">
        <v>2015.7796515161883</v>
      </c>
      <c r="AW7" s="507">
        <v>2036.2759249502758</v>
      </c>
      <c r="AX7" s="507">
        <v>2096.9480414419336</v>
      </c>
      <c r="AY7" s="507">
        <v>2085.7975100044573</v>
      </c>
      <c r="AZ7" s="507">
        <v>2123.6233863194407</v>
      </c>
      <c r="BA7" s="507">
        <v>2006.1379783024418</v>
      </c>
      <c r="BB7" s="507">
        <v>2173.2918725180671</v>
      </c>
      <c r="BC7" s="507">
        <v>2003.9492303658299</v>
      </c>
      <c r="BD7" s="507">
        <v>1652.7329395693173</v>
      </c>
      <c r="BE7" s="507">
        <v>1629.1677640360667</v>
      </c>
      <c r="BF7" s="507">
        <v>1660.2337130844105</v>
      </c>
      <c r="BG7" s="507">
        <v>1638.0348871947272</v>
      </c>
      <c r="BH7" s="505"/>
      <c r="BI7" s="339"/>
    </row>
    <row r="8" spans="1:61" s="28" customFormat="1" ht="15" customHeight="1">
      <c r="A8" s="32"/>
      <c r="U8" s="503"/>
      <c r="V8" s="1515" t="s">
        <v>718</v>
      </c>
      <c r="W8" s="32"/>
      <c r="X8" s="503"/>
      <c r="Y8" s="1505" t="s">
        <v>719</v>
      </c>
      <c r="Z8" s="1502"/>
      <c r="AA8" s="509">
        <v>1101.8370777637642</v>
      </c>
      <c r="AB8" s="509">
        <v>1167.938598925499</v>
      </c>
      <c r="AC8" s="509">
        <v>1207.2144903929022</v>
      </c>
      <c r="AD8" s="509">
        <v>1300.947254846433</v>
      </c>
      <c r="AE8" s="509">
        <v>1418.5412259564887</v>
      </c>
      <c r="AF8" s="509">
        <v>1500.0412257888836</v>
      </c>
      <c r="AG8" s="509">
        <v>1553.4719972182604</v>
      </c>
      <c r="AH8" s="509">
        <v>1639.8367602759563</v>
      </c>
      <c r="AI8" s="509">
        <v>1568.7939897712304</v>
      </c>
      <c r="AJ8" s="509">
        <v>1605.8793203301896</v>
      </c>
      <c r="AK8" s="509">
        <v>1649.3846656472349</v>
      </c>
      <c r="AL8" s="509">
        <v>1643.4073792615579</v>
      </c>
      <c r="AM8" s="509">
        <v>1657.7535814145504</v>
      </c>
      <c r="AN8" s="509">
        <v>1636.7148567538386</v>
      </c>
      <c r="AO8" s="509">
        <v>1649.560290994636</v>
      </c>
      <c r="AP8" s="509">
        <v>1633.0238605629991</v>
      </c>
      <c r="AQ8" s="509">
        <v>1594.3536222492232</v>
      </c>
      <c r="AR8" s="509">
        <v>1652.3688284560089</v>
      </c>
      <c r="AS8" s="509">
        <v>1595.5270617002027</v>
      </c>
      <c r="AT8" s="509">
        <v>1528.2790984970604</v>
      </c>
      <c r="AU8" s="509">
        <v>1493.0683197754356</v>
      </c>
      <c r="AV8" s="509">
        <v>1489.3138683763898</v>
      </c>
      <c r="AW8" s="509">
        <v>1504.6612882829945</v>
      </c>
      <c r="AX8" s="509">
        <v>1525.5097708789174</v>
      </c>
      <c r="AY8" s="509">
        <v>1487.0496872497499</v>
      </c>
      <c r="AZ8" s="509">
        <v>1499.647362640834</v>
      </c>
      <c r="BA8" s="509">
        <v>1442.7511940911827</v>
      </c>
      <c r="BB8" s="509">
        <v>1440.2738356097393</v>
      </c>
      <c r="BC8" s="509">
        <v>1410.088887622614</v>
      </c>
      <c r="BD8" s="509">
        <v>1367.6959079260835</v>
      </c>
      <c r="BE8" s="509">
        <v>1258.0164649838557</v>
      </c>
      <c r="BF8" s="509">
        <v>1251.0528786129801</v>
      </c>
      <c r="BG8" s="509">
        <v>1105.4164483312134</v>
      </c>
      <c r="BH8" s="505"/>
      <c r="BI8" s="342"/>
    </row>
    <row r="9" spans="1:61" s="28" customFormat="1" ht="15" customHeight="1">
      <c r="A9" s="32"/>
      <c r="U9" s="503"/>
      <c r="V9" s="1515" t="s">
        <v>720</v>
      </c>
      <c r="W9" s="32"/>
      <c r="X9" s="503"/>
      <c r="Y9" s="1515" t="s">
        <v>721</v>
      </c>
      <c r="Z9" s="1502"/>
      <c r="AA9" s="510">
        <v>3421.2912026325007</v>
      </c>
      <c r="AB9" s="510">
        <v>3551.6864264721721</v>
      </c>
      <c r="AC9" s="510">
        <v>3614.5374028733836</v>
      </c>
      <c r="AD9" s="510">
        <v>3585.506132278203</v>
      </c>
      <c r="AE9" s="510">
        <v>3649.8209709965495</v>
      </c>
      <c r="AF9" s="510">
        <v>3753.0382755121077</v>
      </c>
      <c r="AG9" s="510">
        <v>3824.7916339607832</v>
      </c>
      <c r="AH9" s="510">
        <v>3869.1893724355568</v>
      </c>
      <c r="AI9" s="510">
        <v>3768.1191868916203</v>
      </c>
      <c r="AJ9" s="510">
        <v>3748.7489922147474</v>
      </c>
      <c r="AK9" s="510">
        <v>3659.5159406456987</v>
      </c>
      <c r="AL9" s="510">
        <v>3509.6638622789706</v>
      </c>
      <c r="AM9" s="510">
        <v>3290.9604128747969</v>
      </c>
      <c r="AN9" s="510">
        <v>3056.6651242401499</v>
      </c>
      <c r="AO9" s="510">
        <v>2801.4464104048602</v>
      </c>
      <c r="AP9" s="510">
        <v>2596.5142704174673</v>
      </c>
      <c r="AQ9" s="510">
        <v>2435.1499965675075</v>
      </c>
      <c r="AR9" s="510">
        <v>2313.4808571762014</v>
      </c>
      <c r="AS9" s="510">
        <v>2169.5414571373358</v>
      </c>
      <c r="AT9" s="510">
        <v>2019.8721446560889</v>
      </c>
      <c r="AU9" s="510">
        <v>1901.9759394793521</v>
      </c>
      <c r="AV9" s="510">
        <v>1802.7333929441925</v>
      </c>
      <c r="AW9" s="510">
        <v>1729.551784523449</v>
      </c>
      <c r="AX9" s="510">
        <v>1652.7266736004437</v>
      </c>
      <c r="AY9" s="510">
        <v>1592.7544852597732</v>
      </c>
      <c r="AZ9" s="510">
        <v>1553.7085091518938</v>
      </c>
      <c r="BA9" s="510">
        <v>1521.1621470359371</v>
      </c>
      <c r="BB9" s="510">
        <v>1500.5451492365423</v>
      </c>
      <c r="BC9" s="510">
        <v>1479.7638077008774</v>
      </c>
      <c r="BD9" s="510">
        <v>1454.7049497490691</v>
      </c>
      <c r="BE9" s="510">
        <v>1300.5853038181085</v>
      </c>
      <c r="BF9" s="510">
        <v>1318.9137327532701</v>
      </c>
      <c r="BG9" s="510">
        <v>1370.4782130677754</v>
      </c>
      <c r="BH9" s="505"/>
      <c r="BI9" s="342"/>
    </row>
    <row r="10" spans="1:61" s="28" customFormat="1" ht="15" customHeight="1">
      <c r="A10" s="32"/>
      <c r="U10" s="503"/>
      <c r="V10" s="1515" t="s">
        <v>722</v>
      </c>
      <c r="W10" s="32"/>
      <c r="X10" s="503"/>
      <c r="Y10" s="1506" t="s">
        <v>723</v>
      </c>
      <c r="Z10" s="1502"/>
      <c r="AA10" s="511">
        <v>294.5980608680706</v>
      </c>
      <c r="AB10" s="511">
        <v>305.47823972629101</v>
      </c>
      <c r="AC10" s="511">
        <v>315.15362177239763</v>
      </c>
      <c r="AD10" s="511">
        <v>326.40170396720617</v>
      </c>
      <c r="AE10" s="511">
        <v>318.61530811212117</v>
      </c>
      <c r="AF10" s="511">
        <v>324.86252325099804</v>
      </c>
      <c r="AG10" s="511">
        <v>326.47829593799293</v>
      </c>
      <c r="AH10" s="511">
        <v>327.83398426128269</v>
      </c>
      <c r="AI10" s="511">
        <v>334.60598505552599</v>
      </c>
      <c r="AJ10" s="511">
        <v>331.94829358510577</v>
      </c>
      <c r="AK10" s="511">
        <v>333.53655779267115</v>
      </c>
      <c r="AL10" s="511">
        <v>331.41367996349339</v>
      </c>
      <c r="AM10" s="511">
        <v>331.34612226323503</v>
      </c>
      <c r="AN10" s="511">
        <v>323.85122678464717</v>
      </c>
      <c r="AO10" s="511">
        <v>345.67625333941004</v>
      </c>
      <c r="AP10" s="511">
        <v>357.16650470576121</v>
      </c>
      <c r="AQ10" s="511">
        <v>355.15774470375345</v>
      </c>
      <c r="AR10" s="511">
        <v>351.3512305156392</v>
      </c>
      <c r="AS10" s="511">
        <v>326.06943055709064</v>
      </c>
      <c r="AT10" s="511">
        <v>319.42770856723763</v>
      </c>
      <c r="AU10" s="511">
        <v>323.45594707913165</v>
      </c>
      <c r="AV10" s="511">
        <v>261.13360953194768</v>
      </c>
      <c r="AW10" s="511">
        <v>258.52657707560587</v>
      </c>
      <c r="AX10" s="511">
        <v>279.76517158188926</v>
      </c>
      <c r="AY10" s="511">
        <v>286.00987780102474</v>
      </c>
      <c r="AZ10" s="511">
        <v>305.50691277295863</v>
      </c>
      <c r="BA10" s="511">
        <v>324.50151805352834</v>
      </c>
      <c r="BB10" s="511">
        <v>356.71140371540287</v>
      </c>
      <c r="BC10" s="511">
        <v>312.11197505203921</v>
      </c>
      <c r="BD10" s="511">
        <v>275.52226979953321</v>
      </c>
      <c r="BE10" s="511">
        <v>236.01097712203284</v>
      </c>
      <c r="BF10" s="511">
        <v>217.6705350456875</v>
      </c>
      <c r="BG10" s="511">
        <v>206.43178810449243</v>
      </c>
      <c r="BH10" s="505"/>
      <c r="BI10" s="342"/>
    </row>
    <row r="11" spans="1:61" s="28" customFormat="1" ht="15" customHeight="1">
      <c r="A11" s="32"/>
      <c r="U11" s="503"/>
      <c r="V11" s="1516" t="s">
        <v>724</v>
      </c>
      <c r="W11" s="32"/>
      <c r="X11" s="503"/>
      <c r="Y11" s="1516" t="s">
        <v>725</v>
      </c>
      <c r="Z11" s="1502"/>
      <c r="AA11" s="512" t="s">
        <v>1052</v>
      </c>
      <c r="AB11" s="512" t="s">
        <v>1052</v>
      </c>
      <c r="AC11" s="512" t="s">
        <v>1052</v>
      </c>
      <c r="AD11" s="512" t="s">
        <v>1052</v>
      </c>
      <c r="AE11" s="512" t="s">
        <v>1052</v>
      </c>
      <c r="AF11" s="512" t="s">
        <v>1052</v>
      </c>
      <c r="AG11" s="512" t="s">
        <v>1052</v>
      </c>
      <c r="AH11" s="512" t="s">
        <v>1052</v>
      </c>
      <c r="AI11" s="512" t="s">
        <v>1052</v>
      </c>
      <c r="AJ11" s="512" t="s">
        <v>1052</v>
      </c>
      <c r="AK11" s="512" t="s">
        <v>1052</v>
      </c>
      <c r="AL11" s="512" t="s">
        <v>1052</v>
      </c>
      <c r="AM11" s="512" t="s">
        <v>1052</v>
      </c>
      <c r="AN11" s="512" t="s">
        <v>1052</v>
      </c>
      <c r="AO11" s="512" t="s">
        <v>1052</v>
      </c>
      <c r="AP11" s="512" t="s">
        <v>1052</v>
      </c>
      <c r="AQ11" s="512" t="s">
        <v>1052</v>
      </c>
      <c r="AR11" s="512" t="s">
        <v>1052</v>
      </c>
      <c r="AS11" s="512" t="s">
        <v>1052</v>
      </c>
      <c r="AT11" s="512" t="s">
        <v>1052</v>
      </c>
      <c r="AU11" s="512" t="s">
        <v>1052</v>
      </c>
      <c r="AV11" s="512" t="s">
        <v>1052</v>
      </c>
      <c r="AW11" s="512" t="s">
        <v>1052</v>
      </c>
      <c r="AX11" s="512" t="s">
        <v>1052</v>
      </c>
      <c r="AY11" s="512" t="s">
        <v>1052</v>
      </c>
      <c r="AZ11" s="512" t="s">
        <v>1052</v>
      </c>
      <c r="BA11" s="512" t="s">
        <v>1052</v>
      </c>
      <c r="BB11" s="512" t="s">
        <v>1052</v>
      </c>
      <c r="BC11" s="512" t="s">
        <v>1052</v>
      </c>
      <c r="BD11" s="512" t="s">
        <v>1052</v>
      </c>
      <c r="BE11" s="512" t="s">
        <v>1052</v>
      </c>
      <c r="BF11" s="513" t="s">
        <v>1052</v>
      </c>
      <c r="BG11" s="513" t="s">
        <v>1052</v>
      </c>
      <c r="BH11" s="505"/>
      <c r="BI11" s="342"/>
    </row>
    <row r="12" spans="1:61" s="28" customFormat="1" ht="15" customHeight="1">
      <c r="A12" s="32"/>
      <c r="U12" s="514"/>
      <c r="V12" s="1436" t="s">
        <v>483</v>
      </c>
      <c r="W12" s="32"/>
      <c r="X12" s="501"/>
      <c r="Y12" s="1436" t="s">
        <v>484</v>
      </c>
      <c r="Z12" s="1520"/>
      <c r="AA12" s="515">
        <v>1.8900105694812863</v>
      </c>
      <c r="AB12" s="515">
        <v>1.862156070593739</v>
      </c>
      <c r="AC12" s="515">
        <v>1.9433831791097105</v>
      </c>
      <c r="AD12" s="515">
        <v>1.879044672637104</v>
      </c>
      <c r="AE12" s="515">
        <v>1.9516946451415957</v>
      </c>
      <c r="AF12" s="515">
        <v>1.8751400120524897</v>
      </c>
      <c r="AG12" s="515">
        <v>1.779216961158492</v>
      </c>
      <c r="AH12" s="515">
        <v>1.6549338089309764</v>
      </c>
      <c r="AI12" s="515">
        <v>1.5855588149459832</v>
      </c>
      <c r="AJ12" s="515">
        <v>1.7236802452563165</v>
      </c>
      <c r="AK12" s="515">
        <v>1.5670508020717591</v>
      </c>
      <c r="AL12" s="515">
        <v>1.4695064879268036</v>
      </c>
      <c r="AM12" s="515">
        <v>1.3121009087754543</v>
      </c>
      <c r="AN12" s="515">
        <v>1.2308613648921483</v>
      </c>
      <c r="AO12" s="515">
        <v>1.1639210927127064</v>
      </c>
      <c r="AP12" s="515">
        <v>1.1278751803365636</v>
      </c>
      <c r="AQ12" s="515">
        <v>1.0799559407453747</v>
      </c>
      <c r="AR12" s="515">
        <v>1.0178158640241068</v>
      </c>
      <c r="AS12" s="515">
        <v>0.97872202624450144</v>
      </c>
      <c r="AT12" s="515">
        <v>0.9078329739267933</v>
      </c>
      <c r="AU12" s="515">
        <v>0.89138613009715628</v>
      </c>
      <c r="AV12" s="515">
        <v>0.82902864946234789</v>
      </c>
      <c r="AW12" s="515">
        <v>0.80277725108723064</v>
      </c>
      <c r="AX12" s="515">
        <v>0.77676030706272325</v>
      </c>
      <c r="AY12" s="515">
        <v>0.7275376568309756</v>
      </c>
      <c r="AZ12" s="515">
        <v>0.68362237672263904</v>
      </c>
      <c r="BA12" s="515">
        <v>0.63931557733371835</v>
      </c>
      <c r="BB12" s="515">
        <v>0.62867306051568639</v>
      </c>
      <c r="BC12" s="515">
        <v>0.58785701991714545</v>
      </c>
      <c r="BD12" s="515">
        <v>0.57364225474529951</v>
      </c>
      <c r="BE12" s="515">
        <v>0.53748253596411399</v>
      </c>
      <c r="BF12" s="515">
        <v>0.47665430421227112</v>
      </c>
      <c r="BG12" s="515">
        <v>0.46176589502639115</v>
      </c>
      <c r="BH12" s="516"/>
      <c r="BI12" s="342"/>
    </row>
    <row r="13" spans="1:61" ht="13.5" customHeight="1">
      <c r="U13" s="503" t="s">
        <v>514</v>
      </c>
      <c r="V13" s="1493"/>
      <c r="X13" s="498" t="s">
        <v>494</v>
      </c>
      <c r="Y13" s="1493"/>
      <c r="Z13" s="1502"/>
      <c r="AA13" s="504">
        <v>8813.1695744661847</v>
      </c>
      <c r="AB13" s="504">
        <v>8388.5212552394569</v>
      </c>
      <c r="AC13" s="504">
        <v>8358.0416842090872</v>
      </c>
      <c r="AD13" s="504">
        <v>8119.9662601364653</v>
      </c>
      <c r="AE13" s="504">
        <v>9078.144507420353</v>
      </c>
      <c r="AF13" s="504">
        <v>8994.0327131566373</v>
      </c>
      <c r="AG13" s="504">
        <v>9886.2154798058764</v>
      </c>
      <c r="AH13" s="504">
        <v>10423.09184771654</v>
      </c>
      <c r="AI13" s="504">
        <v>9273.4030835270387</v>
      </c>
      <c r="AJ13" s="504">
        <v>3751.4302616559953</v>
      </c>
      <c r="AK13" s="504">
        <v>5975.6241493185898</v>
      </c>
      <c r="AL13" s="504">
        <v>2986.2804235506642</v>
      </c>
      <c r="AM13" s="504">
        <v>2865.3839223512609</v>
      </c>
      <c r="AN13" s="504">
        <v>2905.7522046466156</v>
      </c>
      <c r="AO13" s="504">
        <v>3044.291806120686</v>
      </c>
      <c r="AP13" s="504">
        <v>2602.014993005138</v>
      </c>
      <c r="AQ13" s="504">
        <v>2794.7720627007279</v>
      </c>
      <c r="AR13" s="504">
        <v>2082.9241139990108</v>
      </c>
      <c r="AS13" s="504">
        <v>2259.9199385221723</v>
      </c>
      <c r="AT13" s="504">
        <v>2328.7016159419727</v>
      </c>
      <c r="AU13" s="504">
        <v>1856.787847148621</v>
      </c>
      <c r="AV13" s="504">
        <v>1580.352902347129</v>
      </c>
      <c r="AW13" s="504">
        <v>1423.1166809604667</v>
      </c>
      <c r="AX13" s="504">
        <v>1438.611077339217</v>
      </c>
      <c r="AY13" s="504">
        <v>1427.8741459028552</v>
      </c>
      <c r="AZ13" s="504">
        <v>1066.5535137960344</v>
      </c>
      <c r="BA13" s="504">
        <v>982.28045742705456</v>
      </c>
      <c r="BB13" s="504">
        <v>906.74358162695671</v>
      </c>
      <c r="BC13" s="504">
        <v>778.77608057462476</v>
      </c>
      <c r="BD13" s="504">
        <v>836.46266937222811</v>
      </c>
      <c r="BE13" s="504">
        <v>966.21273593054229</v>
      </c>
      <c r="BF13" s="517">
        <v>914.87339458569988</v>
      </c>
      <c r="BG13" s="517">
        <v>840.49086037612426</v>
      </c>
      <c r="BH13" s="500"/>
    </row>
    <row r="14" spans="1:61" s="28" customFormat="1" ht="15" customHeight="1">
      <c r="A14" s="32"/>
      <c r="U14" s="503"/>
      <c r="V14" s="1514" t="s">
        <v>849</v>
      </c>
      <c r="W14" s="32"/>
      <c r="X14" s="503"/>
      <c r="Y14" s="1514" t="s">
        <v>850</v>
      </c>
      <c r="Z14" s="1502"/>
      <c r="AA14" s="518">
        <v>8554.5216244661879</v>
      </c>
      <c r="AB14" s="518">
        <v>8067.5744552394581</v>
      </c>
      <c r="AC14" s="518">
        <v>7988.2885092090874</v>
      </c>
      <c r="AD14" s="518">
        <v>7748.9795101364653</v>
      </c>
      <c r="AE14" s="518">
        <v>8682.5109024203539</v>
      </c>
      <c r="AF14" s="518">
        <v>8594.8012031566377</v>
      </c>
      <c r="AG14" s="518">
        <v>9498.5570498058787</v>
      </c>
      <c r="AH14" s="518">
        <v>10046.218652716541</v>
      </c>
      <c r="AI14" s="518">
        <v>8920.0793785270398</v>
      </c>
      <c r="AJ14" s="518">
        <v>3408.3983616559958</v>
      </c>
      <c r="AK14" s="518">
        <v>5645.4397143185888</v>
      </c>
      <c r="AL14" s="518">
        <v>2654.1294235506643</v>
      </c>
      <c r="AM14" s="518">
        <v>2530.7999573512607</v>
      </c>
      <c r="AN14" s="518">
        <v>2567.8912496466155</v>
      </c>
      <c r="AO14" s="518">
        <v>2721.040566120686</v>
      </c>
      <c r="AP14" s="518">
        <v>2274.901908005138</v>
      </c>
      <c r="AQ14" s="518">
        <v>2443.1870677507281</v>
      </c>
      <c r="AR14" s="518">
        <v>1784.5423170740105</v>
      </c>
      <c r="AS14" s="518">
        <v>1995.856592947172</v>
      </c>
      <c r="AT14" s="518">
        <v>2098.3106026919727</v>
      </c>
      <c r="AU14" s="518">
        <v>1612.2999296736211</v>
      </c>
      <c r="AV14" s="518">
        <v>1340.057320647129</v>
      </c>
      <c r="AW14" s="518">
        <v>1149.6309967104667</v>
      </c>
      <c r="AX14" s="518">
        <v>1119.5488221892169</v>
      </c>
      <c r="AY14" s="518">
        <v>870.37642090285544</v>
      </c>
      <c r="AZ14" s="518">
        <v>709.27759879603457</v>
      </c>
      <c r="BA14" s="518">
        <v>601.07504242705454</v>
      </c>
      <c r="BB14" s="518">
        <v>532.85746662695669</v>
      </c>
      <c r="BC14" s="518">
        <v>449.74095057462478</v>
      </c>
      <c r="BD14" s="518">
        <v>489.70274937222803</v>
      </c>
      <c r="BE14" s="518">
        <v>589.2149909305424</v>
      </c>
      <c r="BF14" s="518">
        <v>396.50397958569988</v>
      </c>
      <c r="BG14" s="518">
        <v>301.44058037612427</v>
      </c>
      <c r="BH14" s="505"/>
      <c r="BI14" s="342"/>
    </row>
    <row r="15" spans="1:61" s="28" customFormat="1" ht="15" customHeight="1">
      <c r="A15" s="32"/>
      <c r="U15" s="503"/>
      <c r="V15" s="1517" t="s">
        <v>995</v>
      </c>
      <c r="W15" s="32"/>
      <c r="X15" s="503"/>
      <c r="Y15" s="1510" t="s">
        <v>851</v>
      </c>
      <c r="Z15" s="1521"/>
      <c r="AA15" s="518">
        <v>13.25</v>
      </c>
      <c r="AB15" s="518">
        <v>15.899999999999999</v>
      </c>
      <c r="AC15" s="518">
        <v>16.695</v>
      </c>
      <c r="AD15" s="518">
        <v>19.079999999999998</v>
      </c>
      <c r="AE15" s="518">
        <v>21.2</v>
      </c>
      <c r="AF15" s="518">
        <v>25.175000000000001</v>
      </c>
      <c r="AG15" s="518">
        <v>27.824999999999999</v>
      </c>
      <c r="AH15" s="518">
        <v>31.005000000000003</v>
      </c>
      <c r="AI15" s="518">
        <v>31.005000000000003</v>
      </c>
      <c r="AJ15" s="518">
        <v>33.125</v>
      </c>
      <c r="AK15" s="518">
        <v>38.69</v>
      </c>
      <c r="AL15" s="518">
        <v>38.424999999999997</v>
      </c>
      <c r="AM15" s="518">
        <v>49.024999999999999</v>
      </c>
      <c r="AN15" s="518">
        <v>63.599999999999994</v>
      </c>
      <c r="AO15" s="518">
        <v>68.900000000000006</v>
      </c>
      <c r="AP15" s="518">
        <v>99.375</v>
      </c>
      <c r="AQ15" s="518">
        <v>144.42500000000001</v>
      </c>
      <c r="AR15" s="518">
        <v>161.65</v>
      </c>
      <c r="AS15" s="518">
        <v>153.69999999999999</v>
      </c>
      <c r="AT15" s="518">
        <v>127.38550000000001</v>
      </c>
      <c r="AU15" s="518">
        <v>159.90100000000001</v>
      </c>
      <c r="AV15" s="518">
        <v>157.251</v>
      </c>
      <c r="AW15" s="518">
        <v>195.9675</v>
      </c>
      <c r="AX15" s="518">
        <v>252.09450000000001</v>
      </c>
      <c r="AY15" s="518">
        <v>263.01249999999999</v>
      </c>
      <c r="AZ15" s="518">
        <v>299.238</v>
      </c>
      <c r="BA15" s="518">
        <v>323.16750000000002</v>
      </c>
      <c r="BB15" s="518">
        <v>311.69299999999998</v>
      </c>
      <c r="BC15" s="518">
        <v>272.89699999999999</v>
      </c>
      <c r="BD15" s="518">
        <v>276.34199999999998</v>
      </c>
      <c r="BE15" s="518">
        <v>301.91449999999998</v>
      </c>
      <c r="BF15" s="518">
        <v>430.89</v>
      </c>
      <c r="BG15" s="518">
        <v>447.50550000000004</v>
      </c>
      <c r="BH15" s="505"/>
      <c r="BI15" s="342"/>
    </row>
    <row r="16" spans="1:61" s="28" customFormat="1" ht="15" customHeight="1">
      <c r="A16" s="32"/>
      <c r="U16" s="503"/>
      <c r="V16" s="1517" t="s">
        <v>915</v>
      </c>
      <c r="W16" s="32"/>
      <c r="X16" s="514"/>
      <c r="Y16" s="1523" t="s">
        <v>852</v>
      </c>
      <c r="Z16" s="1522"/>
      <c r="AA16" s="520">
        <v>245.39795000000001</v>
      </c>
      <c r="AB16" s="520">
        <v>305.04679999999996</v>
      </c>
      <c r="AC16" s="520">
        <v>353.05817500000001</v>
      </c>
      <c r="AD16" s="520">
        <v>351.90674999999999</v>
      </c>
      <c r="AE16" s="520">
        <v>374.433605</v>
      </c>
      <c r="AF16" s="520">
        <v>374.05651</v>
      </c>
      <c r="AG16" s="520">
        <v>359.83342999999996</v>
      </c>
      <c r="AH16" s="520">
        <v>345.86819500000001</v>
      </c>
      <c r="AI16" s="520">
        <v>322.31870499999997</v>
      </c>
      <c r="AJ16" s="520">
        <v>309.90690000000001</v>
      </c>
      <c r="AK16" s="520">
        <v>291.49443500000001</v>
      </c>
      <c r="AL16" s="520">
        <v>293.726</v>
      </c>
      <c r="AM16" s="520">
        <v>285.558965</v>
      </c>
      <c r="AN16" s="520">
        <v>274.26095500000002</v>
      </c>
      <c r="AO16" s="520">
        <v>254.35123999999999</v>
      </c>
      <c r="AP16" s="520">
        <v>227.73808499999998</v>
      </c>
      <c r="AQ16" s="520">
        <v>207.15999495</v>
      </c>
      <c r="AR16" s="520">
        <v>136.731796925</v>
      </c>
      <c r="AS16" s="520">
        <v>110.363345575</v>
      </c>
      <c r="AT16" s="520">
        <v>103.00551325000001</v>
      </c>
      <c r="AU16" s="520">
        <v>84.586917474999993</v>
      </c>
      <c r="AV16" s="520">
        <v>83.044581699999995</v>
      </c>
      <c r="AW16" s="520">
        <v>77.51818424999999</v>
      </c>
      <c r="AX16" s="520">
        <v>66.967755150000002</v>
      </c>
      <c r="AY16" s="520">
        <v>294.48522500000001</v>
      </c>
      <c r="AZ16" s="520">
        <v>58.037915000000005</v>
      </c>
      <c r="BA16" s="520">
        <v>58.037915000000005</v>
      </c>
      <c r="BB16" s="520">
        <v>62.193115000000006</v>
      </c>
      <c r="BC16" s="520">
        <v>56.138130000000004</v>
      </c>
      <c r="BD16" s="520">
        <v>70.417920000000009</v>
      </c>
      <c r="BE16" s="520">
        <v>75.083245000000005</v>
      </c>
      <c r="BF16" s="520">
        <v>87.479415000000003</v>
      </c>
      <c r="BG16" s="520">
        <v>91.544779999999989</v>
      </c>
      <c r="BH16" s="505"/>
      <c r="BI16" s="342"/>
    </row>
    <row r="17" spans="1:61">
      <c r="U17" s="498" t="s">
        <v>491</v>
      </c>
      <c r="V17" s="1518"/>
      <c r="X17" s="503" t="s">
        <v>485</v>
      </c>
      <c r="Y17" s="1524"/>
      <c r="Z17" s="1502"/>
      <c r="AA17" s="504">
        <v>10546.153549563422</v>
      </c>
      <c r="AB17" s="504">
        <v>10402.47657013133</v>
      </c>
      <c r="AC17" s="504">
        <v>10322.942686775348</v>
      </c>
      <c r="AD17" s="504">
        <v>10384.707121589359</v>
      </c>
      <c r="AE17" s="504">
        <v>10154.275284034613</v>
      </c>
      <c r="AF17" s="504">
        <v>9796.7095760086158</v>
      </c>
      <c r="AG17" s="504">
        <v>9610.0581025413394</v>
      </c>
      <c r="AH17" s="504">
        <v>9529.9307049881609</v>
      </c>
      <c r="AI17" s="504">
        <v>9436.0503209417475</v>
      </c>
      <c r="AJ17" s="504">
        <v>9395.9039069581358</v>
      </c>
      <c r="AK17" s="504">
        <v>9447.3703323889476</v>
      </c>
      <c r="AL17" s="504">
        <v>9237.925957302863</v>
      </c>
      <c r="AM17" s="504">
        <v>9239.2562501417615</v>
      </c>
      <c r="AN17" s="504">
        <v>9235.4409852539738</v>
      </c>
      <c r="AO17" s="504">
        <v>9138.252804453643</v>
      </c>
      <c r="AP17" s="504">
        <v>9242.5704807479378</v>
      </c>
      <c r="AQ17" s="504">
        <v>9313.8748457487618</v>
      </c>
      <c r="AR17" s="504">
        <v>9794.0319601691226</v>
      </c>
      <c r="AS17" s="504">
        <v>9063.3819689417232</v>
      </c>
      <c r="AT17" s="504">
        <v>8882.5414013332647</v>
      </c>
      <c r="AU17" s="504">
        <v>9217.3720953938155</v>
      </c>
      <c r="AV17" s="504">
        <v>9095.2914227254041</v>
      </c>
      <c r="AW17" s="504">
        <v>8993.3266834930419</v>
      </c>
      <c r="AX17" s="504">
        <v>8903.9801927338285</v>
      </c>
      <c r="AY17" s="504">
        <v>8776.4093355229306</v>
      </c>
      <c r="AZ17" s="504">
        <v>8846.5433510913281</v>
      </c>
      <c r="BA17" s="504">
        <v>8789.8540037487674</v>
      </c>
      <c r="BB17" s="504">
        <v>8896.9924535006412</v>
      </c>
      <c r="BC17" s="504">
        <v>8821.8845316922088</v>
      </c>
      <c r="BD17" s="504">
        <v>8709.0272972128168</v>
      </c>
      <c r="BE17" s="504">
        <v>8729.2996657916101</v>
      </c>
      <c r="BF17" s="517">
        <v>8693.0728288571372</v>
      </c>
      <c r="BG17" s="517">
        <v>8630.5210738658352</v>
      </c>
      <c r="BH17" s="500"/>
    </row>
    <row r="18" spans="1:61" s="28" customFormat="1" ht="15" customHeight="1">
      <c r="A18" s="32"/>
      <c r="U18" s="503"/>
      <c r="V18" s="1494" t="s">
        <v>581</v>
      </c>
      <c r="W18" s="32"/>
      <c r="X18" s="503"/>
      <c r="Y18" s="1514" t="s">
        <v>427</v>
      </c>
      <c r="Z18" s="1502"/>
      <c r="AA18" s="509">
        <v>3865.0188709050371</v>
      </c>
      <c r="AB18" s="509">
        <v>3879.0249643020697</v>
      </c>
      <c r="AC18" s="509">
        <v>3867.2220039563385</v>
      </c>
      <c r="AD18" s="509">
        <v>3806.5342168560765</v>
      </c>
      <c r="AE18" s="509">
        <v>3719.2413510499277</v>
      </c>
      <c r="AF18" s="509">
        <v>3638.2687901227064</v>
      </c>
      <c r="AG18" s="509">
        <v>3587.3040873379291</v>
      </c>
      <c r="AH18" s="509">
        <v>3576.4970240624498</v>
      </c>
      <c r="AI18" s="509">
        <v>3526.3812194547954</v>
      </c>
      <c r="AJ18" s="509">
        <v>3506.0695583147503</v>
      </c>
      <c r="AK18" s="509">
        <v>3528.515660309065</v>
      </c>
      <c r="AL18" s="509">
        <v>3524.5652300550482</v>
      </c>
      <c r="AM18" s="509">
        <v>3553.2288454105355</v>
      </c>
      <c r="AN18" s="509">
        <v>3591.0452354007552</v>
      </c>
      <c r="AO18" s="509">
        <v>3596.4137344982601</v>
      </c>
      <c r="AP18" s="509">
        <v>3701.6127693315484</v>
      </c>
      <c r="AQ18" s="509">
        <v>3787.0734717664141</v>
      </c>
      <c r="AR18" s="509">
        <v>3861.1113016895852</v>
      </c>
      <c r="AS18" s="509">
        <v>3902.580932249929</v>
      </c>
      <c r="AT18" s="509">
        <v>3955.6667998947414</v>
      </c>
      <c r="AU18" s="509">
        <v>3890.4618222768863</v>
      </c>
      <c r="AV18" s="509">
        <v>3856.700816807906</v>
      </c>
      <c r="AW18" s="509">
        <v>3764.0229288549081</v>
      </c>
      <c r="AX18" s="509">
        <v>3616.6339087499123</v>
      </c>
      <c r="AY18" s="509">
        <v>3525.3315079721729</v>
      </c>
      <c r="AZ18" s="509">
        <v>3494.0509002193544</v>
      </c>
      <c r="BA18" s="509">
        <v>3471.5422034803673</v>
      </c>
      <c r="BB18" s="509">
        <v>3515.7897677049864</v>
      </c>
      <c r="BC18" s="509">
        <v>3474.4440336040402</v>
      </c>
      <c r="BD18" s="509">
        <v>3486.1110091804412</v>
      </c>
      <c r="BE18" s="509">
        <v>3497.2847878522966</v>
      </c>
      <c r="BF18" s="509">
        <v>3472.3837645976291</v>
      </c>
      <c r="BG18" s="509">
        <v>3418.7971072238602</v>
      </c>
      <c r="BH18" s="505"/>
      <c r="BI18" s="342"/>
    </row>
    <row r="19" spans="1:61" s="28" customFormat="1" ht="15" customHeight="1">
      <c r="A19" s="32"/>
      <c r="U19" s="503"/>
      <c r="V19" s="1495" t="s">
        <v>422</v>
      </c>
      <c r="W19" s="32"/>
      <c r="X19" s="503"/>
      <c r="Y19" s="1515" t="s">
        <v>428</v>
      </c>
      <c r="Z19" s="1502"/>
      <c r="AA19" s="509">
        <v>6658.3921779869797</v>
      </c>
      <c r="AB19" s="509">
        <v>6503.6426551016884</v>
      </c>
      <c r="AC19" s="509">
        <v>6433.0781720643081</v>
      </c>
      <c r="AD19" s="509">
        <v>6558.5201938512837</v>
      </c>
      <c r="AE19" s="509">
        <v>6412.5352571892599</v>
      </c>
      <c r="AF19" s="509">
        <v>6137.7101105589209</v>
      </c>
      <c r="AG19" s="509">
        <v>6002.9584864139533</v>
      </c>
      <c r="AH19" s="509">
        <v>5934.1284698294157</v>
      </c>
      <c r="AI19" s="509">
        <v>5892.392135688292</v>
      </c>
      <c r="AJ19" s="509">
        <v>5872.81689784215</v>
      </c>
      <c r="AK19" s="509">
        <v>5902.5036378684108</v>
      </c>
      <c r="AL19" s="509">
        <v>5697.6974337187494</v>
      </c>
      <c r="AM19" s="509">
        <v>5670.8979362980863</v>
      </c>
      <c r="AN19" s="509">
        <v>5630.6350346666213</v>
      </c>
      <c r="AO19" s="509">
        <v>5528.7123618574387</v>
      </c>
      <c r="AP19" s="509">
        <v>5526.9751192552076</v>
      </c>
      <c r="AQ19" s="509">
        <v>5513.7556352362599</v>
      </c>
      <c r="AR19" s="509">
        <v>5920.067513012772</v>
      </c>
      <c r="AS19" s="509">
        <v>5149.0379948438458</v>
      </c>
      <c r="AT19" s="509">
        <v>4916.5004508317888</v>
      </c>
      <c r="AU19" s="509">
        <v>5317.2164688453768</v>
      </c>
      <c r="AV19" s="509">
        <v>5228.6646203727378</v>
      </c>
      <c r="AW19" s="509">
        <v>5219.4577304835211</v>
      </c>
      <c r="AX19" s="509">
        <v>5277.1308170808788</v>
      </c>
      <c r="AY19" s="509">
        <v>5241.3500146414162</v>
      </c>
      <c r="AZ19" s="509">
        <v>5343.4866212338666</v>
      </c>
      <c r="BA19" s="509">
        <v>5309.8010156282717</v>
      </c>
      <c r="BB19" s="509">
        <v>5373.1444305584891</v>
      </c>
      <c r="BC19" s="509">
        <v>5339.4726499698936</v>
      </c>
      <c r="BD19" s="509">
        <v>5214.4395932242223</v>
      </c>
      <c r="BE19" s="509">
        <v>5223.6856662843365</v>
      </c>
      <c r="BF19" s="509">
        <v>5211.9865402402365</v>
      </c>
      <c r="BG19" s="509">
        <v>5203.3920796994862</v>
      </c>
      <c r="BH19" s="505"/>
      <c r="BI19" s="342"/>
    </row>
    <row r="20" spans="1:61" s="28" customFormat="1" ht="15" customHeight="1">
      <c r="A20" s="32"/>
      <c r="U20" s="514"/>
      <c r="V20" s="1496" t="s">
        <v>914</v>
      </c>
      <c r="W20" s="32"/>
      <c r="X20" s="514"/>
      <c r="Y20" s="1516" t="s">
        <v>989</v>
      </c>
      <c r="Z20" s="1502"/>
      <c r="AA20" s="525">
        <v>22.742500671404283</v>
      </c>
      <c r="AB20" s="525">
        <v>19.808950727571215</v>
      </c>
      <c r="AC20" s="525">
        <v>22.64251075470083</v>
      </c>
      <c r="AD20" s="525">
        <v>19.652710882000498</v>
      </c>
      <c r="AE20" s="525">
        <v>22.498675795424525</v>
      </c>
      <c r="AF20" s="525">
        <v>20.730675326987576</v>
      </c>
      <c r="AG20" s="525">
        <v>19.79552878945761</v>
      </c>
      <c r="AH20" s="525">
        <v>19.305211096294677</v>
      </c>
      <c r="AI20" s="525">
        <v>17.276965798660573</v>
      </c>
      <c r="AJ20" s="525">
        <v>17.017450801233966</v>
      </c>
      <c r="AK20" s="525">
        <v>16.351034211473266</v>
      </c>
      <c r="AL20" s="525">
        <v>15.663293529066499</v>
      </c>
      <c r="AM20" s="525">
        <v>15.129468433140051</v>
      </c>
      <c r="AN20" s="525">
        <v>13.760715186597954</v>
      </c>
      <c r="AO20" s="525">
        <v>13.126708097946352</v>
      </c>
      <c r="AP20" s="525">
        <v>13.982592161182772</v>
      </c>
      <c r="AQ20" s="525">
        <v>13.045738746087222</v>
      </c>
      <c r="AR20" s="525">
        <v>12.853145466764945</v>
      </c>
      <c r="AS20" s="525">
        <v>11.763041847948033</v>
      </c>
      <c r="AT20" s="525">
        <v>10.374150606732535</v>
      </c>
      <c r="AU20" s="525">
        <v>9.6938042715529242</v>
      </c>
      <c r="AV20" s="525">
        <v>9.9259855447578289</v>
      </c>
      <c r="AW20" s="525">
        <v>9.8460241546115981</v>
      </c>
      <c r="AX20" s="525">
        <v>10.215466903038687</v>
      </c>
      <c r="AY20" s="525">
        <v>9.7278129093431165</v>
      </c>
      <c r="AZ20" s="525">
        <v>9.00582963810899</v>
      </c>
      <c r="BA20" s="525">
        <v>8.51078464012833</v>
      </c>
      <c r="BB20" s="525">
        <v>8.0582552371666676</v>
      </c>
      <c r="BC20" s="525">
        <v>7.9678481182748389</v>
      </c>
      <c r="BD20" s="525">
        <v>8.4766948081538445</v>
      </c>
      <c r="BE20" s="525">
        <v>8.3292116549763673</v>
      </c>
      <c r="BF20" s="525">
        <v>8.7025240192718556</v>
      </c>
      <c r="BG20" s="525">
        <v>8.3318869424885609</v>
      </c>
      <c r="BH20" s="505"/>
      <c r="BI20" s="342"/>
    </row>
    <row r="21" spans="1:61">
      <c r="U21" s="503" t="s">
        <v>492</v>
      </c>
      <c r="V21" s="1493"/>
      <c r="X21" s="503" t="s">
        <v>486</v>
      </c>
      <c r="Y21" s="1524"/>
      <c r="Z21" s="1502"/>
      <c r="AA21" s="504">
        <v>3907.7322257266724</v>
      </c>
      <c r="AB21" s="504">
        <v>3953.8899463039102</v>
      </c>
      <c r="AC21" s="504">
        <v>4056.3374880307797</v>
      </c>
      <c r="AD21" s="504">
        <v>4061.111751126276</v>
      </c>
      <c r="AE21" s="504">
        <v>4128.4612381305778</v>
      </c>
      <c r="AF21" s="504">
        <v>4318.2989203187062</v>
      </c>
      <c r="AG21" s="504">
        <v>4292.9813731206241</v>
      </c>
      <c r="AH21" s="504">
        <v>4338.9210243633252</v>
      </c>
      <c r="AI21" s="504">
        <v>4459.9172803735883</v>
      </c>
      <c r="AJ21" s="504">
        <v>4410.3327346603364</v>
      </c>
      <c r="AK21" s="504">
        <v>4373.7568759816377</v>
      </c>
      <c r="AL21" s="504">
        <v>4368.8811251630123</v>
      </c>
      <c r="AM21" s="504">
        <v>3988.6669844669996</v>
      </c>
      <c r="AN21" s="504">
        <v>4322.1836778870947</v>
      </c>
      <c r="AO21" s="504">
        <v>4335.3239550614217</v>
      </c>
      <c r="AP21" s="504">
        <v>4391.3633265115177</v>
      </c>
      <c r="AQ21" s="504">
        <v>4317.5062954270334</v>
      </c>
      <c r="AR21" s="504">
        <v>4213.5274291424321</v>
      </c>
      <c r="AS21" s="504">
        <v>4155.3731433540715</v>
      </c>
      <c r="AT21" s="504">
        <v>3965.7041620029186</v>
      </c>
      <c r="AU21" s="504">
        <v>3936.4892706460896</v>
      </c>
      <c r="AV21" s="504">
        <v>3956.3809786599818</v>
      </c>
      <c r="AW21" s="504">
        <v>3943.9100935577208</v>
      </c>
      <c r="AX21" s="504">
        <v>3998.6375682617363</v>
      </c>
      <c r="AY21" s="504">
        <v>3797.1257220823672</v>
      </c>
      <c r="AZ21" s="504">
        <v>3774.6409689171296</v>
      </c>
      <c r="BA21" s="504">
        <v>3645.224165382072</v>
      </c>
      <c r="BB21" s="504">
        <v>3679.6075629701359</v>
      </c>
      <c r="BC21" s="504">
        <v>3682.9903187046812</v>
      </c>
      <c r="BD21" s="504">
        <v>3735.5667145550774</v>
      </c>
      <c r="BE21" s="504">
        <v>3572.5290344689197</v>
      </c>
      <c r="BF21" s="517">
        <v>3535.7095569196358</v>
      </c>
      <c r="BG21" s="517">
        <v>3460.4229323308177</v>
      </c>
      <c r="BH21" s="500"/>
    </row>
    <row r="22" spans="1:61" s="28" customFormat="1" ht="15" customHeight="1">
      <c r="A22" s="32"/>
      <c r="U22" s="503"/>
      <c r="V22" s="1494" t="s">
        <v>423</v>
      </c>
      <c r="W22" s="32"/>
      <c r="X22" s="503"/>
      <c r="Y22" s="1525" t="s">
        <v>429</v>
      </c>
      <c r="Z22" s="1502"/>
      <c r="AA22" s="527">
        <v>160.75452341071937</v>
      </c>
      <c r="AB22" s="527">
        <v>159.00912467070501</v>
      </c>
      <c r="AC22" s="527">
        <v>159.35133635695834</v>
      </c>
      <c r="AD22" s="527">
        <v>159.72659147520338</v>
      </c>
      <c r="AE22" s="527">
        <v>158.94303780672161</v>
      </c>
      <c r="AF22" s="527">
        <v>159.30278165543959</v>
      </c>
      <c r="AG22" s="527">
        <v>159.70258050042858</v>
      </c>
      <c r="AH22" s="527">
        <v>160.4501647129286</v>
      </c>
      <c r="AI22" s="527">
        <v>159.60818525322858</v>
      </c>
      <c r="AJ22" s="527">
        <v>160.27084913187861</v>
      </c>
      <c r="AK22" s="527">
        <v>161.11340979222859</v>
      </c>
      <c r="AL22" s="527">
        <v>162.59038596192858</v>
      </c>
      <c r="AM22" s="527">
        <v>206.27725174945715</v>
      </c>
      <c r="AN22" s="527">
        <v>242.49579189734999</v>
      </c>
      <c r="AO22" s="527">
        <v>250.33892707764858</v>
      </c>
      <c r="AP22" s="527">
        <v>283.65327234216642</v>
      </c>
      <c r="AQ22" s="527">
        <v>292.83199886887871</v>
      </c>
      <c r="AR22" s="527">
        <v>282.78565458854666</v>
      </c>
      <c r="AS22" s="527">
        <v>317.89302091430693</v>
      </c>
      <c r="AT22" s="527">
        <v>315.06263267944729</v>
      </c>
      <c r="AU22" s="527">
        <v>274.93422575033929</v>
      </c>
      <c r="AV22" s="527">
        <v>304.11493895030577</v>
      </c>
      <c r="AW22" s="527">
        <v>300.97842578985001</v>
      </c>
      <c r="AX22" s="527">
        <v>297.60736939769362</v>
      </c>
      <c r="AY22" s="527">
        <v>296.252342430667</v>
      </c>
      <c r="AZ22" s="527">
        <v>301.92817528032867</v>
      </c>
      <c r="BA22" s="527">
        <v>305.2510439220701</v>
      </c>
      <c r="BB22" s="527">
        <v>265.14746704120824</v>
      </c>
      <c r="BC22" s="527">
        <v>262.87438605311445</v>
      </c>
      <c r="BD22" s="527">
        <v>243.51317670556887</v>
      </c>
      <c r="BE22" s="527">
        <v>219.63578792438571</v>
      </c>
      <c r="BF22" s="527">
        <v>226.10605418967899</v>
      </c>
      <c r="BG22" s="527">
        <v>226.37487657751163</v>
      </c>
      <c r="BH22" s="505"/>
      <c r="BI22" s="342"/>
    </row>
    <row r="23" spans="1:61" s="28" customFormat="1" ht="27.6">
      <c r="A23" s="32"/>
      <c r="U23" s="503"/>
      <c r="V23" s="1498" t="s">
        <v>726</v>
      </c>
      <c r="W23" s="32"/>
      <c r="X23" s="503"/>
      <c r="Y23" s="1510" t="s">
        <v>430</v>
      </c>
      <c r="Z23" s="1502"/>
      <c r="AA23" s="509">
        <v>1287.2735762314039</v>
      </c>
      <c r="AB23" s="509">
        <v>1302.4034596267138</v>
      </c>
      <c r="AC23" s="509">
        <v>1395.4725777826691</v>
      </c>
      <c r="AD23" s="509">
        <v>1401.431004312715</v>
      </c>
      <c r="AE23" s="509">
        <v>1486.8180472377153</v>
      </c>
      <c r="AF23" s="509">
        <v>1620.8402725538667</v>
      </c>
      <c r="AG23" s="509">
        <v>1601.260552724327</v>
      </c>
      <c r="AH23" s="509">
        <v>1616.1310371915338</v>
      </c>
      <c r="AI23" s="509">
        <v>1741.450836511634</v>
      </c>
      <c r="AJ23" s="509">
        <v>1753.0705297120444</v>
      </c>
      <c r="AK23" s="509">
        <v>1732.6026349084177</v>
      </c>
      <c r="AL23" s="509">
        <v>1726.8043807138611</v>
      </c>
      <c r="AM23" s="509">
        <v>1420.9020058705346</v>
      </c>
      <c r="AN23" s="509">
        <v>1695.9535973693332</v>
      </c>
      <c r="AO23" s="509">
        <v>1693.9328408554379</v>
      </c>
      <c r="AP23" s="509">
        <v>1748.9366143203933</v>
      </c>
      <c r="AQ23" s="509">
        <v>1701.956580302252</v>
      </c>
      <c r="AR23" s="509">
        <v>1639.4558277378233</v>
      </c>
      <c r="AS23" s="509">
        <v>1563.9879957467283</v>
      </c>
      <c r="AT23" s="509">
        <v>1493.8500066233389</v>
      </c>
      <c r="AU23" s="509">
        <v>1489.253011456474</v>
      </c>
      <c r="AV23" s="509">
        <v>1468.9883069273355</v>
      </c>
      <c r="AW23" s="509">
        <v>1498.2143318681121</v>
      </c>
      <c r="AX23" s="509">
        <v>1552.5917629305557</v>
      </c>
      <c r="AY23" s="509">
        <v>1384.335905676382</v>
      </c>
      <c r="AZ23" s="509">
        <v>1385.9584898327143</v>
      </c>
      <c r="BA23" s="509">
        <v>1218.8943018520195</v>
      </c>
      <c r="BB23" s="509">
        <v>1320.0433300990392</v>
      </c>
      <c r="BC23" s="509">
        <v>1348.1496055909913</v>
      </c>
      <c r="BD23" s="509">
        <v>1376.0285618707858</v>
      </c>
      <c r="BE23" s="509">
        <v>1296.1417827911187</v>
      </c>
      <c r="BF23" s="509">
        <v>1255.1181202135399</v>
      </c>
      <c r="BG23" s="509">
        <v>1186.5530725310523</v>
      </c>
      <c r="BH23" s="505"/>
      <c r="BI23" s="342"/>
    </row>
    <row r="24" spans="1:61" s="28" customFormat="1" ht="15" customHeight="1">
      <c r="A24" s="32"/>
      <c r="U24" s="503"/>
      <c r="V24" s="1452" t="s">
        <v>424</v>
      </c>
      <c r="W24" s="32"/>
      <c r="X24" s="503"/>
      <c r="Y24" s="1511" t="s">
        <v>431</v>
      </c>
      <c r="Z24" s="1503"/>
      <c r="AA24" s="509">
        <v>2122.769643158811</v>
      </c>
      <c r="AB24" s="509">
        <v>2143.3982119890447</v>
      </c>
      <c r="AC24" s="509">
        <v>2151.5936223567319</v>
      </c>
      <c r="AD24" s="509">
        <v>2148.3868865343488</v>
      </c>
      <c r="AE24" s="509">
        <v>2127.3708729959258</v>
      </c>
      <c r="AF24" s="509">
        <v>2168.6205525070436</v>
      </c>
      <c r="AG24" s="509">
        <v>2154.1417331605758</v>
      </c>
      <c r="AH24" s="509">
        <v>2169.5477741546733</v>
      </c>
      <c r="AI24" s="509">
        <v>2154.177137462154</v>
      </c>
      <c r="AJ24" s="509">
        <v>2086.4704124917976</v>
      </c>
      <c r="AK24" s="509">
        <v>2045.993958701891</v>
      </c>
      <c r="AL24" s="509">
        <v>2033.7494409858145</v>
      </c>
      <c r="AM24" s="509">
        <v>2020.9578105300209</v>
      </c>
      <c r="AN24" s="509">
        <v>2041.2948493109668</v>
      </c>
      <c r="AO24" s="509">
        <v>2057.2365192815155</v>
      </c>
      <c r="AP24" s="509">
        <v>2027.6701271188383</v>
      </c>
      <c r="AQ24" s="509">
        <v>1993.2359554623006</v>
      </c>
      <c r="AR24" s="509">
        <v>1972.1575567940542</v>
      </c>
      <c r="AS24" s="509">
        <v>1959.3206762763039</v>
      </c>
      <c r="AT24" s="509">
        <v>1862.1307888770968</v>
      </c>
      <c r="AU24" s="509">
        <v>1880.9555651966136</v>
      </c>
      <c r="AV24" s="509">
        <v>1893.0293439436944</v>
      </c>
      <c r="AW24" s="509">
        <v>1840.2510780764553</v>
      </c>
      <c r="AX24" s="509">
        <v>1851.4112876415602</v>
      </c>
      <c r="AY24" s="509">
        <v>1818.927789621225</v>
      </c>
      <c r="AZ24" s="509">
        <v>1802.8177476094829</v>
      </c>
      <c r="BA24" s="509">
        <v>1803.0838718826778</v>
      </c>
      <c r="BB24" s="509">
        <v>1771.5821264661702</v>
      </c>
      <c r="BC24" s="509">
        <v>1769.373342088549</v>
      </c>
      <c r="BD24" s="509">
        <v>1807.4623864403945</v>
      </c>
      <c r="BE24" s="509">
        <v>1759.7649672457733</v>
      </c>
      <c r="BF24" s="509">
        <v>1765.7382151172978</v>
      </c>
      <c r="BG24" s="509">
        <v>1765.7284861298979</v>
      </c>
      <c r="BH24" s="505"/>
      <c r="BI24" s="342"/>
    </row>
    <row r="25" spans="1:61" s="28" customFormat="1" ht="15" customHeight="1" thickBot="1">
      <c r="A25" s="32"/>
      <c r="U25" s="528"/>
      <c r="V25" s="1499" t="s">
        <v>138</v>
      </c>
      <c r="W25" s="32"/>
      <c r="X25" s="528"/>
      <c r="Y25" s="1512" t="s">
        <v>202</v>
      </c>
      <c r="Z25" s="1503"/>
      <c r="AA25" s="529">
        <v>336.93448292573817</v>
      </c>
      <c r="AB25" s="529">
        <v>349.07915001744641</v>
      </c>
      <c r="AC25" s="529">
        <v>349.91995153442076</v>
      </c>
      <c r="AD25" s="529">
        <v>351.56726880400879</v>
      </c>
      <c r="AE25" s="529">
        <v>355.32928009021498</v>
      </c>
      <c r="AF25" s="529">
        <v>369.53531360235615</v>
      </c>
      <c r="AG25" s="529">
        <v>377.87650673529265</v>
      </c>
      <c r="AH25" s="529">
        <v>392.79204830418917</v>
      </c>
      <c r="AI25" s="529">
        <v>404.68112114657151</v>
      </c>
      <c r="AJ25" s="529">
        <v>410.52094332461638</v>
      </c>
      <c r="AK25" s="529">
        <v>434.04687257910064</v>
      </c>
      <c r="AL25" s="529">
        <v>445.73691750140779</v>
      </c>
      <c r="AM25" s="529">
        <v>340.52991631698706</v>
      </c>
      <c r="AN25" s="529">
        <v>342.43943930944488</v>
      </c>
      <c r="AO25" s="529">
        <v>333.81566784681945</v>
      </c>
      <c r="AP25" s="529">
        <v>331.1033127301198</v>
      </c>
      <c r="AQ25" s="529">
        <v>329.48176079360223</v>
      </c>
      <c r="AR25" s="529">
        <v>319.12839002200872</v>
      </c>
      <c r="AS25" s="529">
        <v>314.1714504167328</v>
      </c>
      <c r="AT25" s="529">
        <v>294.66073382303557</v>
      </c>
      <c r="AU25" s="529">
        <v>291.3464682426627</v>
      </c>
      <c r="AV25" s="529">
        <v>290.24838883864595</v>
      </c>
      <c r="AW25" s="529">
        <v>304.46625782330329</v>
      </c>
      <c r="AX25" s="529">
        <v>297.02714829192701</v>
      </c>
      <c r="AY25" s="529">
        <v>297.60968435409313</v>
      </c>
      <c r="AZ25" s="529">
        <v>283.93655619460355</v>
      </c>
      <c r="BA25" s="529">
        <v>317.99494772530443</v>
      </c>
      <c r="BB25" s="529">
        <v>322.83463936371868</v>
      </c>
      <c r="BC25" s="529">
        <v>302.5929849720269</v>
      </c>
      <c r="BD25" s="529">
        <v>308.56258953832867</v>
      </c>
      <c r="BE25" s="529">
        <v>296.98649650764219</v>
      </c>
      <c r="BF25" s="529">
        <v>288.74716739911923</v>
      </c>
      <c r="BG25" s="529">
        <v>281.76649709235585</v>
      </c>
      <c r="BH25" s="505"/>
      <c r="BI25" s="342"/>
    </row>
    <row r="26" spans="1:61" ht="15" thickTop="1" thickBot="1">
      <c r="U26" s="530" t="s">
        <v>24</v>
      </c>
      <c r="V26" s="1519"/>
      <c r="X26" s="530" t="s">
        <v>311</v>
      </c>
      <c r="Y26" s="1519"/>
      <c r="Z26" s="1502"/>
      <c r="AA26" s="531">
        <f t="shared" ref="AA26:BG26" si="3">SUM(AA17,AA5,AA21,AA13)</f>
        <v>28877.649075383768</v>
      </c>
      <c r="AB26" s="531">
        <f t="shared" si="3"/>
        <v>28579.410656502791</v>
      </c>
      <c r="AC26" s="531">
        <f t="shared" si="3"/>
        <v>28677.072788709484</v>
      </c>
      <c r="AD26" s="531">
        <f t="shared" si="3"/>
        <v>28613.182814166194</v>
      </c>
      <c r="AE26" s="531">
        <f t="shared" si="3"/>
        <v>29630.150693138588</v>
      </c>
      <c r="AF26" s="531">
        <f t="shared" si="3"/>
        <v>29892.301722121894</v>
      </c>
      <c r="AG26" s="531">
        <f t="shared" si="3"/>
        <v>30738.958751122165</v>
      </c>
      <c r="AH26" s="531">
        <f t="shared" si="3"/>
        <v>31418.117346583418</v>
      </c>
      <c r="AI26" s="531">
        <f t="shared" si="3"/>
        <v>30134.754067994596</v>
      </c>
      <c r="AJ26" s="531">
        <f t="shared" si="3"/>
        <v>24631.37213150971</v>
      </c>
      <c r="AK26" s="531">
        <f t="shared" si="3"/>
        <v>26875.449030818912</v>
      </c>
      <c r="AL26" s="531">
        <f t="shared" si="3"/>
        <v>23669.308855034345</v>
      </c>
      <c r="AM26" s="531">
        <f t="shared" si="3"/>
        <v>23006.492345779989</v>
      </c>
      <c r="AN26" s="531">
        <f t="shared" si="3"/>
        <v>23150.434676856243</v>
      </c>
      <c r="AO26" s="531">
        <f t="shared" si="3"/>
        <v>22995.864324069647</v>
      </c>
      <c r="AP26" s="531">
        <f t="shared" si="3"/>
        <v>22706.294525896326</v>
      </c>
      <c r="AQ26" s="531">
        <f t="shared" si="3"/>
        <v>22691.806863856022</v>
      </c>
      <c r="AR26" s="531">
        <f t="shared" si="3"/>
        <v>22334.931435411865</v>
      </c>
      <c r="AS26" s="531">
        <f t="shared" si="3"/>
        <v>21463.748037723311</v>
      </c>
      <c r="AT26" s="531">
        <f t="shared" si="3"/>
        <v>20898.669771064528</v>
      </c>
      <c r="AU26" s="531">
        <f t="shared" si="3"/>
        <v>20572.847977629703</v>
      </c>
      <c r="AV26" s="531">
        <f t="shared" si="3"/>
        <v>20201.814854750693</v>
      </c>
      <c r="AW26" s="531">
        <f t="shared" si="3"/>
        <v>19890.171810094642</v>
      </c>
      <c r="AX26" s="531">
        <f t="shared" si="3"/>
        <v>19896.955256145029</v>
      </c>
      <c r="AY26" s="531">
        <f t="shared" si="3"/>
        <v>19453.748301479987</v>
      </c>
      <c r="AZ26" s="531">
        <f t="shared" si="3"/>
        <v>19170.907627066343</v>
      </c>
      <c r="BA26" s="531">
        <f t="shared" si="3"/>
        <v>18712.550779618319</v>
      </c>
      <c r="BB26" s="531">
        <f t="shared" si="3"/>
        <v>18954.794532238004</v>
      </c>
      <c r="BC26" s="531">
        <f t="shared" si="3"/>
        <v>18490.152688732793</v>
      </c>
      <c r="BD26" s="531">
        <f t="shared" si="3"/>
        <v>18032.286390438869</v>
      </c>
      <c r="BE26" s="531">
        <f t="shared" si="3"/>
        <v>17692.359428687101</v>
      </c>
      <c r="BF26" s="531">
        <f t="shared" si="3"/>
        <v>17592.003294163031</v>
      </c>
      <c r="BG26" s="531">
        <f t="shared" si="3"/>
        <v>17252.257969166014</v>
      </c>
      <c r="BH26" s="500"/>
    </row>
    <row r="27" spans="1:61">
      <c r="V27" s="323"/>
      <c r="X27" s="26"/>
      <c r="Z27" s="532"/>
      <c r="AA27" s="533"/>
      <c r="AB27" s="533"/>
      <c r="AC27" s="533"/>
      <c r="AD27" s="533"/>
      <c r="AE27" s="533"/>
      <c r="AF27" s="533"/>
      <c r="AG27" s="533"/>
      <c r="AH27" s="533"/>
      <c r="AI27" s="533"/>
      <c r="AJ27" s="533"/>
      <c r="AK27" s="533"/>
      <c r="AL27" s="533"/>
      <c r="AM27" s="533"/>
      <c r="AN27" s="533"/>
      <c r="AO27" s="533"/>
      <c r="AP27" s="533"/>
      <c r="AQ27" s="533"/>
      <c r="AR27" s="533"/>
      <c r="AS27" s="533"/>
      <c r="AT27" s="533"/>
      <c r="AU27" s="533"/>
      <c r="AV27" s="533"/>
      <c r="AW27" s="533"/>
      <c r="AX27" s="533"/>
      <c r="AY27" s="533"/>
      <c r="AZ27" s="533"/>
      <c r="BA27" s="533"/>
      <c r="BB27" s="533"/>
      <c r="BC27" s="533"/>
      <c r="BD27" s="533"/>
      <c r="BE27" s="533"/>
      <c r="BF27" s="533"/>
      <c r="BG27" s="533"/>
    </row>
    <row r="28" spans="1:61">
      <c r="U28" s="26" t="s">
        <v>68</v>
      </c>
      <c r="V28" s="323"/>
      <c r="X28" s="26" t="s">
        <v>711</v>
      </c>
      <c r="Z28" s="534"/>
      <c r="AA28" s="535"/>
      <c r="AB28" s="535"/>
      <c r="AC28" s="535"/>
      <c r="AD28" s="535"/>
      <c r="AE28" s="535"/>
      <c r="AF28" s="535"/>
      <c r="AG28" s="535"/>
      <c r="AH28" s="535"/>
      <c r="AI28" s="535"/>
      <c r="AJ28" s="535"/>
      <c r="AK28" s="535"/>
      <c r="AL28" s="535"/>
      <c r="AM28" s="535"/>
      <c r="AN28" s="535"/>
      <c r="AO28" s="535"/>
      <c r="AP28" s="535"/>
      <c r="AQ28" s="535"/>
      <c r="AR28" s="535"/>
      <c r="AS28" s="535"/>
      <c r="AT28" s="535"/>
      <c r="AU28" s="535"/>
      <c r="AV28" s="535"/>
      <c r="AW28" s="535"/>
      <c r="AX28" s="535"/>
      <c r="AY28" s="535"/>
      <c r="AZ28" s="535"/>
      <c r="BA28" s="535"/>
      <c r="BB28" s="535"/>
      <c r="BC28" s="535"/>
      <c r="BD28" s="535"/>
      <c r="BE28" s="535"/>
      <c r="BF28" s="535"/>
      <c r="BG28" s="535"/>
    </row>
    <row r="29" spans="1:61">
      <c r="U29" s="290"/>
      <c r="V29" s="292"/>
      <c r="X29" s="290"/>
      <c r="Y29" s="292"/>
      <c r="Z29" s="496"/>
      <c r="AA29" s="135">
        <v>1990</v>
      </c>
      <c r="AB29" s="135">
        <f t="shared" ref="AB29:AP29" si="4">AA29+1</f>
        <v>1991</v>
      </c>
      <c r="AC29" s="135">
        <f t="shared" si="4"/>
        <v>1992</v>
      </c>
      <c r="AD29" s="135">
        <f t="shared" si="4"/>
        <v>1993</v>
      </c>
      <c r="AE29" s="135">
        <f t="shared" si="4"/>
        <v>1994</v>
      </c>
      <c r="AF29" s="135">
        <f t="shared" si="4"/>
        <v>1995</v>
      </c>
      <c r="AG29" s="135">
        <f t="shared" si="4"/>
        <v>1996</v>
      </c>
      <c r="AH29" s="135">
        <f t="shared" si="4"/>
        <v>1997</v>
      </c>
      <c r="AI29" s="135">
        <f t="shared" si="4"/>
        <v>1998</v>
      </c>
      <c r="AJ29" s="135">
        <f t="shared" si="4"/>
        <v>1999</v>
      </c>
      <c r="AK29" s="135">
        <f t="shared" si="4"/>
        <v>2000</v>
      </c>
      <c r="AL29" s="135">
        <f t="shared" si="4"/>
        <v>2001</v>
      </c>
      <c r="AM29" s="135">
        <f t="shared" si="4"/>
        <v>2002</v>
      </c>
      <c r="AN29" s="135">
        <f t="shared" si="4"/>
        <v>2003</v>
      </c>
      <c r="AO29" s="135">
        <f t="shared" si="4"/>
        <v>2004</v>
      </c>
      <c r="AP29" s="135">
        <f t="shared" si="4"/>
        <v>2005</v>
      </c>
      <c r="AQ29" s="135">
        <f t="shared" ref="AQ29:AZ29" si="5">AP29+1</f>
        <v>2006</v>
      </c>
      <c r="AR29" s="135">
        <f t="shared" si="5"/>
        <v>2007</v>
      </c>
      <c r="AS29" s="135">
        <f t="shared" si="5"/>
        <v>2008</v>
      </c>
      <c r="AT29" s="135">
        <f t="shared" si="5"/>
        <v>2009</v>
      </c>
      <c r="AU29" s="135">
        <f t="shared" si="5"/>
        <v>2010</v>
      </c>
      <c r="AV29" s="135">
        <f t="shared" si="5"/>
        <v>2011</v>
      </c>
      <c r="AW29" s="135">
        <f t="shared" si="5"/>
        <v>2012</v>
      </c>
      <c r="AX29" s="135">
        <f t="shared" si="5"/>
        <v>2013</v>
      </c>
      <c r="AY29" s="135">
        <f t="shared" si="5"/>
        <v>2014</v>
      </c>
      <c r="AZ29" s="135">
        <f t="shared" si="5"/>
        <v>2015</v>
      </c>
      <c r="BA29" s="135">
        <f t="shared" ref="BA29:BG29" si="6">AZ29+1</f>
        <v>2016</v>
      </c>
      <c r="BB29" s="135">
        <f t="shared" si="6"/>
        <v>2017</v>
      </c>
      <c r="BC29" s="135">
        <f t="shared" si="6"/>
        <v>2018</v>
      </c>
      <c r="BD29" s="135">
        <f t="shared" si="6"/>
        <v>2019</v>
      </c>
      <c r="BE29" s="135">
        <f t="shared" si="6"/>
        <v>2020</v>
      </c>
      <c r="BF29" s="135">
        <f t="shared" si="6"/>
        <v>2021</v>
      </c>
      <c r="BG29" s="135">
        <f t="shared" si="6"/>
        <v>2022</v>
      </c>
      <c r="BH29" s="325"/>
    </row>
    <row r="30" spans="1:61">
      <c r="U30" s="314" t="s">
        <v>490</v>
      </c>
      <c r="V30" s="536"/>
      <c r="X30" s="314" t="s">
        <v>493</v>
      </c>
      <c r="Y30" s="537"/>
      <c r="Z30" s="538"/>
      <c r="AA30" s="539">
        <f t="shared" ref="AA30:BF30" si="7">AA5/AA$26</f>
        <v>0.19428845163196262</v>
      </c>
      <c r="AB30" s="539">
        <f t="shared" si="7"/>
        <v>0.20415126662174674</v>
      </c>
      <c r="AC30" s="539">
        <f t="shared" si="7"/>
        <v>0.20712542641495893</v>
      </c>
      <c r="AD30" s="539">
        <f t="shared" si="7"/>
        <v>0.2113500521976209</v>
      </c>
      <c r="AE30" s="539">
        <f t="shared" si="7"/>
        <v>0.2115841302489499</v>
      </c>
      <c r="AF30" s="539">
        <f t="shared" si="7"/>
        <v>0.22692332546670241</v>
      </c>
      <c r="AG30" s="539">
        <f t="shared" si="7"/>
        <v>0.22608780772057277</v>
      </c>
      <c r="AH30" s="539">
        <f t="shared" si="7"/>
        <v>0.22681733889094199</v>
      </c>
      <c r="AI30" s="539">
        <f t="shared" si="7"/>
        <v>0.23114120551426665</v>
      </c>
      <c r="AJ30" s="539">
        <f t="shared" si="7"/>
        <v>0.28718275175527869</v>
      </c>
      <c r="AK30" s="539">
        <f t="shared" si="7"/>
        <v>0.26338900105491725</v>
      </c>
      <c r="AL30" s="539">
        <f t="shared" si="7"/>
        <v>0.29896189163600051</v>
      </c>
      <c r="AM30" s="539">
        <f t="shared" si="7"/>
        <v>0.30048844843086342</v>
      </c>
      <c r="AN30" s="539">
        <f t="shared" si="7"/>
        <v>0.28885236508123502</v>
      </c>
      <c r="AO30" s="539">
        <f t="shared" si="7"/>
        <v>0.28170264301191816</v>
      </c>
      <c r="AP30" s="539">
        <f t="shared" si="7"/>
        <v>0.2849582400268949</v>
      </c>
      <c r="AQ30" s="539">
        <f t="shared" si="7"/>
        <v>0.27611964519050963</v>
      </c>
      <c r="AR30" s="539">
        <f t="shared" si="7"/>
        <v>0.27958214020754835</v>
      </c>
      <c r="AS30" s="539">
        <f t="shared" si="7"/>
        <v>0.2788456599651824</v>
      </c>
      <c r="AT30" s="539">
        <f t="shared" si="7"/>
        <v>0.27378405680673717</v>
      </c>
      <c r="AU30" s="539">
        <f t="shared" si="7"/>
        <v>0.27036600719984633</v>
      </c>
      <c r="AV30" s="539">
        <f t="shared" si="7"/>
        <v>0.27570738525545785</v>
      </c>
      <c r="AW30" s="539">
        <f t="shared" si="7"/>
        <v>0.27801762623673892</v>
      </c>
      <c r="AX30" s="539">
        <f t="shared" si="7"/>
        <v>0.27922495408408787</v>
      </c>
      <c r="AY30" s="539">
        <f t="shared" si="7"/>
        <v>0.28027190510926053</v>
      </c>
      <c r="AZ30" s="539">
        <f t="shared" si="7"/>
        <v>0.28601513814194507</v>
      </c>
      <c r="BA30" s="539">
        <f t="shared" si="7"/>
        <v>0.28297543266137387</v>
      </c>
      <c r="BB30" s="539">
        <f t="shared" si="7"/>
        <v>0.28865788678608534</v>
      </c>
      <c r="BC30" s="539">
        <f t="shared" si="7"/>
        <v>0.2815824101297944</v>
      </c>
      <c r="BD30" s="539">
        <f t="shared" si="7"/>
        <v>0.26348459681840231</v>
      </c>
      <c r="BE30" s="539">
        <f t="shared" si="7"/>
        <v>0.25006941614142553</v>
      </c>
      <c r="BF30" s="539">
        <f t="shared" si="7"/>
        <v>0.2528619077326178</v>
      </c>
      <c r="BG30" s="539">
        <f>BG5/BG$26</f>
        <v>0.25044971564392315</v>
      </c>
      <c r="BH30" s="540"/>
    </row>
    <row r="31" spans="1:61">
      <c r="U31" s="314" t="s">
        <v>514</v>
      </c>
      <c r="V31" s="536"/>
      <c r="X31" s="314" t="s">
        <v>494</v>
      </c>
      <c r="Y31" s="537"/>
      <c r="Z31" s="538"/>
      <c r="AA31" s="539">
        <f t="shared" ref="AA31:BF31" si="8">AA13/AA$26</f>
        <v>0.30518999491474574</v>
      </c>
      <c r="AB31" s="539">
        <f t="shared" si="8"/>
        <v>0.29351624342648164</v>
      </c>
      <c r="AC31" s="539">
        <f t="shared" si="8"/>
        <v>0.29145379466692817</v>
      </c>
      <c r="AD31" s="539">
        <f t="shared" si="8"/>
        <v>0.28378409745162375</v>
      </c>
      <c r="AE31" s="539">
        <f t="shared" si="8"/>
        <v>0.3063819891244281</v>
      </c>
      <c r="AF31" s="539">
        <f t="shared" si="8"/>
        <v>0.30088123680688578</v>
      </c>
      <c r="AG31" s="539">
        <f t="shared" si="8"/>
        <v>0.32161842435358901</v>
      </c>
      <c r="AH31" s="539">
        <f t="shared" si="8"/>
        <v>0.33175418287276864</v>
      </c>
      <c r="AI31" s="539">
        <f t="shared" si="8"/>
        <v>0.30773116855717431</v>
      </c>
      <c r="AJ31" s="539">
        <f t="shared" si="8"/>
        <v>0.15230293471377399</v>
      </c>
      <c r="AK31" s="539">
        <f t="shared" si="8"/>
        <v>0.22234509058680865</v>
      </c>
      <c r="AL31" s="539">
        <f t="shared" si="8"/>
        <v>0.12616677748558328</v>
      </c>
      <c r="AM31" s="539">
        <f t="shared" si="8"/>
        <v>0.1245467531201839</v>
      </c>
      <c r="AN31" s="539">
        <f t="shared" si="8"/>
        <v>0.12551609700665922</v>
      </c>
      <c r="AO31" s="539">
        <f t="shared" si="8"/>
        <v>0.13238431759811012</v>
      </c>
      <c r="AP31" s="539">
        <f t="shared" si="8"/>
        <v>0.11459443503815926</v>
      </c>
      <c r="AQ31" s="539">
        <f t="shared" si="8"/>
        <v>0.12316216506990893</v>
      </c>
      <c r="AR31" s="539">
        <f t="shared" si="8"/>
        <v>9.3258585548937498E-2</v>
      </c>
      <c r="AS31" s="539">
        <f t="shared" si="8"/>
        <v>0.1052900888768486</v>
      </c>
      <c r="AT31" s="539">
        <f t="shared" si="8"/>
        <v>0.11142822205680292</v>
      </c>
      <c r="AU31" s="539">
        <f t="shared" si="8"/>
        <v>9.0254292899438926E-2</v>
      </c>
      <c r="AV31" s="539">
        <f t="shared" si="8"/>
        <v>7.8228263832221506E-2</v>
      </c>
      <c r="AW31" s="539">
        <f t="shared" si="8"/>
        <v>7.1548737464309273E-2</v>
      </c>
      <c r="AX31" s="539">
        <f t="shared" si="8"/>
        <v>7.2303076466682631E-2</v>
      </c>
      <c r="AY31" s="539">
        <f t="shared" si="8"/>
        <v>7.3398407534358126E-2</v>
      </c>
      <c r="AZ31" s="539">
        <f t="shared" si="8"/>
        <v>5.5633960297749627E-2</v>
      </c>
      <c r="BA31" s="539">
        <f t="shared" si="8"/>
        <v>5.2493135168774151E-2</v>
      </c>
      <c r="BB31" s="539">
        <f t="shared" si="8"/>
        <v>4.7837162259120353E-2</v>
      </c>
      <c r="BC31" s="539">
        <f t="shared" si="8"/>
        <v>4.2118423448670693E-2</v>
      </c>
      <c r="BD31" s="539">
        <f t="shared" si="8"/>
        <v>4.638694457602114E-2</v>
      </c>
      <c r="BE31" s="539">
        <f t="shared" si="8"/>
        <v>5.4611864507109559E-2</v>
      </c>
      <c r="BF31" s="539">
        <f t="shared" si="8"/>
        <v>5.2005071809488115E-2</v>
      </c>
      <c r="BG31" s="539">
        <f>BG13/BG$26</f>
        <v>4.8717730854609648E-2</v>
      </c>
      <c r="BH31" s="540"/>
    </row>
    <row r="32" spans="1:61">
      <c r="U32" s="313" t="s">
        <v>491</v>
      </c>
      <c r="V32" s="541"/>
      <c r="X32" s="313" t="s">
        <v>485</v>
      </c>
      <c r="Y32" s="542"/>
      <c r="Z32" s="538"/>
      <c r="AA32" s="543">
        <f t="shared" ref="AA32:BE32" si="9">AA17/AA$26</f>
        <v>0.36520125035224216</v>
      </c>
      <c r="AB32" s="543">
        <f t="shared" si="9"/>
        <v>0.36398499238347354</v>
      </c>
      <c r="AC32" s="543">
        <f t="shared" si="9"/>
        <v>0.35997198050282236</v>
      </c>
      <c r="AD32" s="543">
        <f t="shared" si="9"/>
        <v>0.36293435753145087</v>
      </c>
      <c r="AE32" s="543">
        <f t="shared" si="9"/>
        <v>0.34270076413705258</v>
      </c>
      <c r="AF32" s="543">
        <f t="shared" si="9"/>
        <v>0.32773353042795395</v>
      </c>
      <c r="AG32" s="543">
        <f t="shared" si="9"/>
        <v>0.31263447081435419</v>
      </c>
      <c r="AH32" s="543">
        <f t="shared" si="9"/>
        <v>0.30332596316515126</v>
      </c>
      <c r="AI32" s="543">
        <f t="shared" si="9"/>
        <v>0.31312849939477527</v>
      </c>
      <c r="AJ32" s="543">
        <f t="shared" si="9"/>
        <v>0.38146084013478143</v>
      </c>
      <c r="AK32" s="543">
        <f t="shared" si="9"/>
        <v>0.35152418557008497</v>
      </c>
      <c r="AL32" s="543">
        <f t="shared" si="9"/>
        <v>0.39029132679292416</v>
      </c>
      <c r="AM32" s="543">
        <f t="shared" si="9"/>
        <v>0.40159343333519898</v>
      </c>
      <c r="AN32" s="543">
        <f t="shared" si="9"/>
        <v>0.39893164487692107</v>
      </c>
      <c r="AO32" s="543">
        <f t="shared" si="9"/>
        <v>0.39738679423711343</v>
      </c>
      <c r="AP32" s="543">
        <f t="shared" si="9"/>
        <v>0.40704882384956598</v>
      </c>
      <c r="AQ32" s="543">
        <f t="shared" si="9"/>
        <v>0.41045100117541078</v>
      </c>
      <c r="AR32" s="543">
        <f t="shared" si="9"/>
        <v>0.43850736629711606</v>
      </c>
      <c r="AS32" s="543">
        <f t="shared" si="9"/>
        <v>0.42226464609128389</v>
      </c>
      <c r="AT32" s="543">
        <f t="shared" si="9"/>
        <v>0.42502903288283356</v>
      </c>
      <c r="AU32" s="543">
        <f t="shared" si="9"/>
        <v>0.44803578509968622</v>
      </c>
      <c r="AV32" s="543">
        <f t="shared" si="9"/>
        <v>0.45022150178683279</v>
      </c>
      <c r="AW32" s="543">
        <f t="shared" si="9"/>
        <v>0.45214927097456026</v>
      </c>
      <c r="AX32" s="543">
        <f t="shared" si="9"/>
        <v>0.44750465978878345</v>
      </c>
      <c r="AY32" s="543">
        <f t="shared" si="9"/>
        <v>0.4511423299773672</v>
      </c>
      <c r="AZ32" s="543">
        <f t="shared" si="9"/>
        <v>0.4614566781700718</v>
      </c>
      <c r="BA32" s="543">
        <f t="shared" si="9"/>
        <v>0.46973040219202306</v>
      </c>
      <c r="BB32" s="543">
        <f t="shared" si="9"/>
        <v>0.46937952497289182</v>
      </c>
      <c r="BC32" s="543">
        <f t="shared" si="9"/>
        <v>0.47711258420639951</v>
      </c>
      <c r="BD32" s="543">
        <f t="shared" si="9"/>
        <v>0.48296855477132078</v>
      </c>
      <c r="BE32" s="543">
        <f t="shared" si="9"/>
        <v>0.49339375570437333</v>
      </c>
      <c r="BF32" s="543">
        <f t="shared" ref="BF32" si="10">BF17/BF$26</f>
        <v>0.49414911329293976</v>
      </c>
      <c r="BG32" s="543">
        <f>BG17/BG$26</f>
        <v>0.50025458054769867</v>
      </c>
      <c r="BH32" s="540"/>
    </row>
    <row r="33" spans="21:60" ht="14.4" thickBot="1">
      <c r="U33" s="398" t="s">
        <v>492</v>
      </c>
      <c r="V33" s="536"/>
      <c r="X33" s="398" t="s">
        <v>486</v>
      </c>
      <c r="Y33" s="537"/>
      <c r="Z33" s="538"/>
      <c r="AA33" s="539">
        <f t="shared" ref="AA33:BE33" si="11">AA21/AA$26</f>
        <v>0.13532030310104948</v>
      </c>
      <c r="AB33" s="539">
        <f t="shared" si="11"/>
        <v>0.13834749756829801</v>
      </c>
      <c r="AC33" s="539">
        <f t="shared" si="11"/>
        <v>0.14144879841529048</v>
      </c>
      <c r="AD33" s="539">
        <f t="shared" si="11"/>
        <v>0.14193149281930451</v>
      </c>
      <c r="AE33" s="539">
        <f t="shared" si="11"/>
        <v>0.1393331164895695</v>
      </c>
      <c r="AF33" s="539">
        <f t="shared" si="11"/>
        <v>0.1444619072984579</v>
      </c>
      <c r="AG33" s="539">
        <f t="shared" si="11"/>
        <v>0.13965929711148409</v>
      </c>
      <c r="AH33" s="539">
        <f t="shared" si="11"/>
        <v>0.13810251507113822</v>
      </c>
      <c r="AI33" s="539">
        <f t="shared" si="11"/>
        <v>0.1479991265337838</v>
      </c>
      <c r="AJ33" s="539">
        <f t="shared" si="11"/>
        <v>0.17905347339616592</v>
      </c>
      <c r="AK33" s="539">
        <f t="shared" si="11"/>
        <v>0.16274172278818913</v>
      </c>
      <c r="AL33" s="539">
        <f t="shared" si="11"/>
        <v>0.18458000408549202</v>
      </c>
      <c r="AM33" s="539">
        <f t="shared" si="11"/>
        <v>0.17337136511375359</v>
      </c>
      <c r="AN33" s="539">
        <f t="shared" si="11"/>
        <v>0.18669989303518486</v>
      </c>
      <c r="AO33" s="539">
        <f t="shared" si="11"/>
        <v>0.18852624515285826</v>
      </c>
      <c r="AP33" s="539">
        <f t="shared" si="11"/>
        <v>0.19339850108537995</v>
      </c>
      <c r="AQ33" s="539">
        <f t="shared" si="11"/>
        <v>0.19026718856417055</v>
      </c>
      <c r="AR33" s="539">
        <f t="shared" si="11"/>
        <v>0.18865190794639808</v>
      </c>
      <c r="AS33" s="539">
        <f t="shared" si="11"/>
        <v>0.19359960506668517</v>
      </c>
      <c r="AT33" s="539">
        <f t="shared" si="11"/>
        <v>0.18975868825362635</v>
      </c>
      <c r="AU33" s="539">
        <f t="shared" si="11"/>
        <v>0.19134391480102853</v>
      </c>
      <c r="AV33" s="539">
        <f t="shared" si="11"/>
        <v>0.19584284912548797</v>
      </c>
      <c r="AW33" s="539">
        <f t="shared" si="11"/>
        <v>0.19828436532439156</v>
      </c>
      <c r="AX33" s="539">
        <f t="shared" si="11"/>
        <v>0.20096730966044599</v>
      </c>
      <c r="AY33" s="539">
        <f t="shared" si="11"/>
        <v>0.19518735737901433</v>
      </c>
      <c r="AZ33" s="539">
        <f t="shared" si="11"/>
        <v>0.19689422339023338</v>
      </c>
      <c r="BA33" s="539">
        <f t="shared" si="11"/>
        <v>0.1948010299778288</v>
      </c>
      <c r="BB33" s="539">
        <f t="shared" si="11"/>
        <v>0.19412542598190236</v>
      </c>
      <c r="BC33" s="539">
        <f t="shared" si="11"/>
        <v>0.19918658221513538</v>
      </c>
      <c r="BD33" s="539">
        <f t="shared" si="11"/>
        <v>0.20715990383425589</v>
      </c>
      <c r="BE33" s="539">
        <f t="shared" si="11"/>
        <v>0.2019249636470915</v>
      </c>
      <c r="BF33" s="539">
        <f t="shared" ref="BF33" si="12">BF21/BF$26</f>
        <v>0.20098390716495448</v>
      </c>
      <c r="BG33" s="539">
        <f>BG21/BG$26</f>
        <v>0.2005779729537685</v>
      </c>
      <c r="BH33" s="540"/>
    </row>
    <row r="34" spans="21:60" ht="14.4" thickTop="1">
      <c r="U34" s="313" t="s">
        <v>24</v>
      </c>
      <c r="V34" s="544"/>
      <c r="X34" s="313" t="s">
        <v>311</v>
      </c>
      <c r="Y34" s="545"/>
      <c r="Z34" s="538"/>
      <c r="AA34" s="546">
        <f t="shared" ref="AA34:BE34" si="13">SUM(AA32,AA30,AA33,AA31)</f>
        <v>1</v>
      </c>
      <c r="AB34" s="546">
        <f t="shared" si="13"/>
        <v>0.99999999999999989</v>
      </c>
      <c r="AC34" s="546">
        <f t="shared" si="13"/>
        <v>1</v>
      </c>
      <c r="AD34" s="546">
        <f t="shared" si="13"/>
        <v>1</v>
      </c>
      <c r="AE34" s="546">
        <f t="shared" si="13"/>
        <v>1</v>
      </c>
      <c r="AF34" s="546">
        <f t="shared" si="13"/>
        <v>1</v>
      </c>
      <c r="AG34" s="546">
        <f t="shared" si="13"/>
        <v>1</v>
      </c>
      <c r="AH34" s="546">
        <f t="shared" si="13"/>
        <v>1.0000000000000002</v>
      </c>
      <c r="AI34" s="546">
        <f t="shared" si="13"/>
        <v>1</v>
      </c>
      <c r="AJ34" s="546">
        <f t="shared" si="13"/>
        <v>1</v>
      </c>
      <c r="AK34" s="546">
        <f t="shared" si="13"/>
        <v>0.99999999999999989</v>
      </c>
      <c r="AL34" s="546">
        <f t="shared" si="13"/>
        <v>0.99999999999999989</v>
      </c>
      <c r="AM34" s="546">
        <f t="shared" si="13"/>
        <v>0.99999999999999989</v>
      </c>
      <c r="AN34" s="546">
        <f t="shared" si="13"/>
        <v>1</v>
      </c>
      <c r="AO34" s="546">
        <f t="shared" si="13"/>
        <v>1</v>
      </c>
      <c r="AP34" s="546">
        <f t="shared" si="13"/>
        <v>1</v>
      </c>
      <c r="AQ34" s="546">
        <f t="shared" si="13"/>
        <v>1</v>
      </c>
      <c r="AR34" s="546">
        <f t="shared" si="13"/>
        <v>1</v>
      </c>
      <c r="AS34" s="546">
        <f t="shared" si="13"/>
        <v>1</v>
      </c>
      <c r="AT34" s="546">
        <f t="shared" si="13"/>
        <v>1</v>
      </c>
      <c r="AU34" s="546">
        <f t="shared" si="13"/>
        <v>1</v>
      </c>
      <c r="AV34" s="546">
        <f t="shared" si="13"/>
        <v>1.0000000000000002</v>
      </c>
      <c r="AW34" s="546">
        <f t="shared" si="13"/>
        <v>0.99999999999999989</v>
      </c>
      <c r="AX34" s="546">
        <f t="shared" si="13"/>
        <v>1</v>
      </c>
      <c r="AY34" s="546">
        <f t="shared" si="13"/>
        <v>1.0000000000000002</v>
      </c>
      <c r="AZ34" s="546">
        <f t="shared" si="13"/>
        <v>0.99999999999999978</v>
      </c>
      <c r="BA34" s="546">
        <f t="shared" si="13"/>
        <v>0.99999999999999989</v>
      </c>
      <c r="BB34" s="546">
        <f t="shared" si="13"/>
        <v>0.99999999999999989</v>
      </c>
      <c r="BC34" s="546">
        <f t="shared" si="13"/>
        <v>1</v>
      </c>
      <c r="BD34" s="546">
        <f t="shared" si="13"/>
        <v>1</v>
      </c>
      <c r="BE34" s="546">
        <f t="shared" si="13"/>
        <v>0.99999999999999989</v>
      </c>
      <c r="BF34" s="546">
        <f t="shared" ref="BF34:BG34" si="14">SUM(BF32,BF30,BF33,BF31)</f>
        <v>1.0000000000000002</v>
      </c>
      <c r="BG34" s="546">
        <f t="shared" si="14"/>
        <v>1</v>
      </c>
      <c r="BH34" s="540"/>
    </row>
    <row r="35" spans="21:60">
      <c r="V35" s="323"/>
      <c r="X35" s="26"/>
    </row>
    <row r="36" spans="21:60">
      <c r="U36" s="323" t="s">
        <v>35</v>
      </c>
      <c r="V36" s="323"/>
      <c r="X36" s="26" t="s">
        <v>649</v>
      </c>
    </row>
    <row r="37" spans="21:60">
      <c r="U37" s="290"/>
      <c r="V37" s="292"/>
      <c r="X37" s="290"/>
      <c r="Y37" s="292"/>
      <c r="Z37" s="496"/>
      <c r="AA37" s="135">
        <v>1990</v>
      </c>
      <c r="AB37" s="135">
        <f t="shared" ref="AB37:AP37" si="15">AA37+1</f>
        <v>1991</v>
      </c>
      <c r="AC37" s="135">
        <f t="shared" si="15"/>
        <v>1992</v>
      </c>
      <c r="AD37" s="135">
        <f t="shared" si="15"/>
        <v>1993</v>
      </c>
      <c r="AE37" s="135">
        <f t="shared" si="15"/>
        <v>1994</v>
      </c>
      <c r="AF37" s="135">
        <f t="shared" si="15"/>
        <v>1995</v>
      </c>
      <c r="AG37" s="135">
        <f t="shared" si="15"/>
        <v>1996</v>
      </c>
      <c r="AH37" s="135">
        <f t="shared" si="15"/>
        <v>1997</v>
      </c>
      <c r="AI37" s="135">
        <f t="shared" si="15"/>
        <v>1998</v>
      </c>
      <c r="AJ37" s="135">
        <f t="shared" si="15"/>
        <v>1999</v>
      </c>
      <c r="AK37" s="135">
        <f t="shared" si="15"/>
        <v>2000</v>
      </c>
      <c r="AL37" s="135">
        <f t="shared" si="15"/>
        <v>2001</v>
      </c>
      <c r="AM37" s="135">
        <f t="shared" si="15"/>
        <v>2002</v>
      </c>
      <c r="AN37" s="135">
        <f t="shared" si="15"/>
        <v>2003</v>
      </c>
      <c r="AO37" s="135">
        <f t="shared" si="15"/>
        <v>2004</v>
      </c>
      <c r="AP37" s="135">
        <f t="shared" si="15"/>
        <v>2005</v>
      </c>
      <c r="AQ37" s="135">
        <f t="shared" ref="AQ37:AZ37" si="16">AP37+1</f>
        <v>2006</v>
      </c>
      <c r="AR37" s="135">
        <f t="shared" si="16"/>
        <v>2007</v>
      </c>
      <c r="AS37" s="135">
        <f t="shared" si="16"/>
        <v>2008</v>
      </c>
      <c r="AT37" s="135">
        <f t="shared" si="16"/>
        <v>2009</v>
      </c>
      <c r="AU37" s="135">
        <f t="shared" si="16"/>
        <v>2010</v>
      </c>
      <c r="AV37" s="135">
        <f t="shared" si="16"/>
        <v>2011</v>
      </c>
      <c r="AW37" s="135">
        <f t="shared" si="16"/>
        <v>2012</v>
      </c>
      <c r="AX37" s="135">
        <f t="shared" si="16"/>
        <v>2013</v>
      </c>
      <c r="AY37" s="135">
        <f t="shared" si="16"/>
        <v>2014</v>
      </c>
      <c r="AZ37" s="135">
        <f t="shared" si="16"/>
        <v>2015</v>
      </c>
      <c r="BA37" s="135">
        <f t="shared" ref="BA37:BG37" si="17">AZ37+1</f>
        <v>2016</v>
      </c>
      <c r="BB37" s="135">
        <f t="shared" si="17"/>
        <v>2017</v>
      </c>
      <c r="BC37" s="135">
        <f t="shared" si="17"/>
        <v>2018</v>
      </c>
      <c r="BD37" s="135">
        <f t="shared" si="17"/>
        <v>2019</v>
      </c>
      <c r="BE37" s="135">
        <f t="shared" si="17"/>
        <v>2020</v>
      </c>
      <c r="BF37" s="135">
        <f t="shared" si="17"/>
        <v>2021</v>
      </c>
      <c r="BG37" s="135">
        <f t="shared" si="17"/>
        <v>2022</v>
      </c>
      <c r="BH37" s="325"/>
    </row>
    <row r="38" spans="21:60">
      <c r="U38" s="502" t="s">
        <v>490</v>
      </c>
      <c r="V38" s="499"/>
      <c r="X38" s="502" t="s">
        <v>493</v>
      </c>
      <c r="Y38" s="499"/>
      <c r="Z38" s="547"/>
      <c r="AA38" s="327"/>
      <c r="AB38" s="548">
        <f t="shared" ref="AB38:BF38" si="18">AB5/AA5-1</f>
        <v>3.9911847150464919E-2</v>
      </c>
      <c r="AC38" s="548">
        <f t="shared" si="18"/>
        <v>1.8035415567536406E-2</v>
      </c>
      <c r="AD38" s="548">
        <f t="shared" si="18"/>
        <v>1.812310867812239E-2</v>
      </c>
      <c r="AE38" s="548">
        <f t="shared" si="18"/>
        <v>3.6688836079776577E-2</v>
      </c>
      <c r="AF38" s="548">
        <f t="shared" si="18"/>
        <v>8.1985761766321552E-2</v>
      </c>
      <c r="AG38" s="548">
        <f t="shared" si="18"/>
        <v>2.4537356733725257E-2</v>
      </c>
      <c r="AH38" s="548">
        <f t="shared" si="18"/>
        <v>2.5392445354493587E-2</v>
      </c>
      <c r="AI38" s="548">
        <f t="shared" si="18"/>
        <v>-2.2563354692669346E-2</v>
      </c>
      <c r="AJ38" s="548">
        <f t="shared" si="18"/>
        <v>1.5551454833775402E-2</v>
      </c>
      <c r="AK38" s="548">
        <f t="shared" si="18"/>
        <v>7.0577508298841352E-4</v>
      </c>
      <c r="AL38" s="548">
        <f t="shared" si="18"/>
        <v>-3.4982764150703893E-4</v>
      </c>
      <c r="AM38" s="548">
        <f t="shared" si="18"/>
        <v>-2.3040002871090204E-2</v>
      </c>
      <c r="AN38" s="548">
        <f t="shared" si="18"/>
        <v>-3.2709579387095955E-2</v>
      </c>
      <c r="AO38" s="548">
        <f t="shared" si="18"/>
        <v>-3.1263682265636805E-2</v>
      </c>
      <c r="AP38" s="548">
        <f t="shared" si="18"/>
        <v>-1.1809258739020612E-3</v>
      </c>
      <c r="AQ38" s="548">
        <f t="shared" si="18"/>
        <v>-3.1635413984351435E-2</v>
      </c>
      <c r="AR38" s="548">
        <f t="shared" si="18"/>
        <v>-3.3844398412321564E-3</v>
      </c>
      <c r="AS38" s="548">
        <f t="shared" si="18"/>
        <v>-4.1536889732487925E-2</v>
      </c>
      <c r="AT38" s="548">
        <f t="shared" si="18"/>
        <v>-4.4001200268593998E-2</v>
      </c>
      <c r="AU38" s="548">
        <f t="shared" si="18"/>
        <v>-2.7880384759337185E-2</v>
      </c>
      <c r="AV38" s="548">
        <f t="shared" si="18"/>
        <v>1.3647096945783588E-3</v>
      </c>
      <c r="AW38" s="548">
        <f t="shared" si="18"/>
        <v>-7.1764289419985472E-3</v>
      </c>
      <c r="AX38" s="548">
        <f t="shared" si="18"/>
        <v>4.6851567406500649E-3</v>
      </c>
      <c r="AY38" s="548">
        <f t="shared" si="18"/>
        <v>-1.8609145242821201E-2</v>
      </c>
      <c r="AZ38" s="548">
        <f t="shared" si="18"/>
        <v>5.6545814073596379E-3</v>
      </c>
      <c r="BA38" s="548">
        <f t="shared" si="18"/>
        <v>-3.4282658989044368E-2</v>
      </c>
      <c r="BB38" s="548">
        <f t="shared" si="18"/>
        <v>3.3286569398236709E-2</v>
      </c>
      <c r="BC38" s="548">
        <f t="shared" si="18"/>
        <v>-4.8423933535761687E-2</v>
      </c>
      <c r="BD38" s="548">
        <f t="shared" si="18"/>
        <v>-8.7442983723929446E-2</v>
      </c>
      <c r="BE38" s="548">
        <f t="shared" si="18"/>
        <v>-6.880570648119011E-2</v>
      </c>
      <c r="BF38" s="548">
        <f t="shared" si="18"/>
        <v>5.4312373896467925E-3</v>
      </c>
      <c r="BG38" s="548">
        <f>BG5/BF5-1</f>
        <v>-2.8667816714340155E-2</v>
      </c>
      <c r="BH38" s="352"/>
    </row>
    <row r="39" spans="21:60">
      <c r="U39" s="502" t="s">
        <v>514</v>
      </c>
      <c r="V39" s="499"/>
      <c r="X39" s="502" t="s">
        <v>489</v>
      </c>
      <c r="Y39" s="499"/>
      <c r="Z39" s="547"/>
      <c r="AA39" s="549"/>
      <c r="AB39" s="548">
        <f t="shared" ref="AB39:BF39" si="19">AB13/AA13-1</f>
        <v>-4.8183382339202163E-2</v>
      </c>
      <c r="AC39" s="548">
        <f t="shared" si="19"/>
        <v>-3.6334855814226241E-3</v>
      </c>
      <c r="AD39" s="548">
        <f t="shared" si="19"/>
        <v>-2.8484594007519681E-2</v>
      </c>
      <c r="AE39" s="548">
        <f t="shared" si="19"/>
        <v>0.11800273752218571</v>
      </c>
      <c r="AF39" s="548">
        <f t="shared" si="19"/>
        <v>-9.2653068250856396E-3</v>
      </c>
      <c r="AG39" s="548">
        <f t="shared" si="19"/>
        <v>9.9197189414725884E-2</v>
      </c>
      <c r="AH39" s="548">
        <f t="shared" si="19"/>
        <v>5.4305549884818616E-2</v>
      </c>
      <c r="AI39" s="548">
        <f t="shared" si="19"/>
        <v>-0.11030208511895356</v>
      </c>
      <c r="AJ39" s="548">
        <f t="shared" si="19"/>
        <v>-0.59546347464180549</v>
      </c>
      <c r="AK39" s="548">
        <f t="shared" si="19"/>
        <v>0.59289223910049915</v>
      </c>
      <c r="AL39" s="548">
        <f t="shared" si="19"/>
        <v>-0.50025631650692182</v>
      </c>
      <c r="AM39" s="548">
        <f t="shared" si="19"/>
        <v>-4.0483974728554917E-2</v>
      </c>
      <c r="AN39" s="548">
        <f t="shared" si="19"/>
        <v>1.4088263000453072E-2</v>
      </c>
      <c r="AO39" s="548">
        <f t="shared" si="19"/>
        <v>4.7677706740626657E-2</v>
      </c>
      <c r="AP39" s="548">
        <f t="shared" si="19"/>
        <v>-0.14528068965870178</v>
      </c>
      <c r="AQ39" s="548">
        <f t="shared" si="19"/>
        <v>7.4079922757466443E-2</v>
      </c>
      <c r="AR39" s="548">
        <f t="shared" si="19"/>
        <v>-0.25470697886317883</v>
      </c>
      <c r="AS39" s="548">
        <f t="shared" si="19"/>
        <v>8.4974686947834499E-2</v>
      </c>
      <c r="AT39" s="548">
        <f t="shared" si="19"/>
        <v>3.043544872867443E-2</v>
      </c>
      <c r="AU39" s="548">
        <f t="shared" si="19"/>
        <v>-0.20265102474387209</v>
      </c>
      <c r="AV39" s="548">
        <f t="shared" si="19"/>
        <v>-0.14887804507445468</v>
      </c>
      <c r="AW39" s="548">
        <f t="shared" si="19"/>
        <v>-9.9494373157499205E-2</v>
      </c>
      <c r="AX39" s="548">
        <f t="shared" si="19"/>
        <v>1.0887650033230667E-2</v>
      </c>
      <c r="AY39" s="548">
        <f t="shared" si="19"/>
        <v>-7.4634010577899756E-3</v>
      </c>
      <c r="AZ39" s="548">
        <f t="shared" si="19"/>
        <v>-0.25304795464193741</v>
      </c>
      <c r="BA39" s="548">
        <f t="shared" si="19"/>
        <v>-7.9014372255020393E-2</v>
      </c>
      <c r="BB39" s="548">
        <f t="shared" si="19"/>
        <v>-7.6899499759932155E-2</v>
      </c>
      <c r="BC39" s="548">
        <f t="shared" si="19"/>
        <v>-0.14112865383918327</v>
      </c>
      <c r="BD39" s="548">
        <f t="shared" si="19"/>
        <v>7.4073395725044566E-2</v>
      </c>
      <c r="BE39" s="548">
        <f t="shared" si="19"/>
        <v>0.15511758182309876</v>
      </c>
      <c r="BF39" s="548">
        <f t="shared" si="19"/>
        <v>-5.3134614599546159E-2</v>
      </c>
      <c r="BG39" s="548">
        <f>BG13/BF13-1</f>
        <v>-8.1303636819889946E-2</v>
      </c>
      <c r="BH39" s="352"/>
    </row>
    <row r="40" spans="21:60">
      <c r="U40" s="550" t="s">
        <v>491</v>
      </c>
      <c r="V40" s="499"/>
      <c r="X40" s="550" t="s">
        <v>485</v>
      </c>
      <c r="Y40" s="499"/>
      <c r="Z40" s="547"/>
      <c r="AA40" s="549"/>
      <c r="AB40" s="548">
        <f t="shared" ref="AB40:BF40" si="20">AB17/AA17-1</f>
        <v>-1.3623638111929348E-2</v>
      </c>
      <c r="AC40" s="548">
        <f t="shared" si="20"/>
        <v>-7.6456681079530853E-3</v>
      </c>
      <c r="AD40" s="548">
        <f t="shared" si="20"/>
        <v>5.9832197744482674E-3</v>
      </c>
      <c r="AE40" s="548">
        <f t="shared" si="20"/>
        <v>-2.2189536484441441E-2</v>
      </c>
      <c r="AF40" s="548">
        <f t="shared" si="20"/>
        <v>-3.5213316364210767E-2</v>
      </c>
      <c r="AG40" s="548">
        <f t="shared" si="20"/>
        <v>-1.9052465730368451E-2</v>
      </c>
      <c r="AH40" s="548">
        <f t="shared" si="20"/>
        <v>-8.3378681687668044E-3</v>
      </c>
      <c r="AI40" s="548">
        <f t="shared" si="20"/>
        <v>-9.8511087805994713E-3</v>
      </c>
      <c r="AJ40" s="548">
        <f t="shared" si="20"/>
        <v>-4.2545781993672538E-3</v>
      </c>
      <c r="AK40" s="548">
        <f t="shared" si="20"/>
        <v>5.4775385040601865E-3</v>
      </c>
      <c r="AL40" s="548">
        <f t="shared" si="20"/>
        <v>-2.2169595106061868E-2</v>
      </c>
      <c r="AM40" s="548">
        <f t="shared" si="20"/>
        <v>1.4400340996956196E-4</v>
      </c>
      <c r="AN40" s="548">
        <f t="shared" si="20"/>
        <v>-4.1294069397945776E-4</v>
      </c>
      <c r="AO40" s="548">
        <f t="shared" si="20"/>
        <v>-1.0523393626304278E-2</v>
      </c>
      <c r="AP40" s="548">
        <f t="shared" si="20"/>
        <v>1.1415494682249783E-2</v>
      </c>
      <c r="AQ40" s="548">
        <f t="shared" si="20"/>
        <v>7.7147764411804598E-3</v>
      </c>
      <c r="AR40" s="548">
        <f t="shared" si="20"/>
        <v>5.1552884526843812E-2</v>
      </c>
      <c r="AS40" s="548">
        <f t="shared" si="20"/>
        <v>-7.4601552680126471E-2</v>
      </c>
      <c r="AT40" s="548">
        <f t="shared" si="20"/>
        <v>-1.9952879424938841E-2</v>
      </c>
      <c r="AU40" s="548">
        <f t="shared" si="20"/>
        <v>3.7695371057915095E-2</v>
      </c>
      <c r="AV40" s="548">
        <f t="shared" si="20"/>
        <v>-1.3244628881741494E-2</v>
      </c>
      <c r="AW40" s="548">
        <f t="shared" si="20"/>
        <v>-1.1210717116506452E-2</v>
      </c>
      <c r="AX40" s="548">
        <f t="shared" si="20"/>
        <v>-9.9347542798824406E-3</v>
      </c>
      <c r="AY40" s="548">
        <f t="shared" si="20"/>
        <v>-1.432739678767514E-2</v>
      </c>
      <c r="AZ40" s="548">
        <f t="shared" si="20"/>
        <v>7.9911969562000973E-3</v>
      </c>
      <c r="BA40" s="548">
        <f t="shared" si="20"/>
        <v>-6.4080788498670493E-3</v>
      </c>
      <c r="BB40" s="548">
        <f t="shared" si="20"/>
        <v>1.2188877051448221E-2</v>
      </c>
      <c r="BC40" s="548">
        <f t="shared" si="20"/>
        <v>-8.4419450956013664E-3</v>
      </c>
      <c r="BD40" s="548">
        <f t="shared" si="20"/>
        <v>-1.2792871418114582E-2</v>
      </c>
      <c r="BE40" s="548">
        <f t="shared" si="20"/>
        <v>2.3277419953984246E-3</v>
      </c>
      <c r="BF40" s="548">
        <f t="shared" si="20"/>
        <v>-4.1500278741075647E-3</v>
      </c>
      <c r="BG40" s="548">
        <f t="shared" ref="BG40:BG49" si="21">BG17/BF17-1</f>
        <v>-7.1955862124677417E-3</v>
      </c>
      <c r="BH40" s="352"/>
    </row>
    <row r="41" spans="21:60">
      <c r="U41" s="551" t="s">
        <v>727</v>
      </c>
      <c r="V41" s="552"/>
      <c r="X41" s="522" t="s">
        <v>507</v>
      </c>
      <c r="Y41" s="522"/>
      <c r="Z41" s="547"/>
      <c r="AA41" s="553"/>
      <c r="AB41" s="554">
        <f t="shared" ref="AB41:BF41" si="22">AB18/AA18-1</f>
        <v>3.6238098350482861E-3</v>
      </c>
      <c r="AC41" s="554">
        <f t="shared" si="22"/>
        <v>-3.0427647293718163E-3</v>
      </c>
      <c r="AD41" s="554">
        <f t="shared" si="22"/>
        <v>-1.5692863517578148E-2</v>
      </c>
      <c r="AE41" s="554">
        <f t="shared" si="22"/>
        <v>-2.2932373869016809E-2</v>
      </c>
      <c r="AF41" s="554">
        <f t="shared" si="22"/>
        <v>-2.1771257437854352E-2</v>
      </c>
      <c r="AG41" s="554">
        <f t="shared" si="22"/>
        <v>-1.4007954256468835E-2</v>
      </c>
      <c r="AH41" s="554">
        <f t="shared" si="22"/>
        <v>-3.0125863356900151E-3</v>
      </c>
      <c r="AI41" s="554">
        <f t="shared" si="22"/>
        <v>-1.4012539160658699E-2</v>
      </c>
      <c r="AJ41" s="554">
        <f t="shared" si="22"/>
        <v>-5.7599164344419584E-3</v>
      </c>
      <c r="AK41" s="554">
        <f t="shared" si="22"/>
        <v>6.4020697881144173E-3</v>
      </c>
      <c r="AL41" s="554">
        <f t="shared" si="22"/>
        <v>-1.1195728273091232E-3</v>
      </c>
      <c r="AM41" s="554">
        <f t="shared" si="22"/>
        <v>8.1325251441124458E-3</v>
      </c>
      <c r="AN41" s="554">
        <f t="shared" si="22"/>
        <v>1.0642824212987234E-2</v>
      </c>
      <c r="AO41" s="554">
        <f t="shared" si="22"/>
        <v>1.4949683854108553E-3</v>
      </c>
      <c r="AP41" s="554">
        <f t="shared" si="22"/>
        <v>2.9251093617004287E-2</v>
      </c>
      <c r="AQ41" s="554">
        <f t="shared" si="22"/>
        <v>2.3087423715122624E-2</v>
      </c>
      <c r="AR41" s="554">
        <f t="shared" si="22"/>
        <v>1.9550143527750752E-2</v>
      </c>
      <c r="AS41" s="554">
        <f t="shared" si="22"/>
        <v>1.0740335442336768E-2</v>
      </c>
      <c r="AT41" s="554">
        <f t="shared" si="22"/>
        <v>1.3602758934766479E-2</v>
      </c>
      <c r="AU41" s="554">
        <f t="shared" si="22"/>
        <v>-1.648394086670546E-2</v>
      </c>
      <c r="AV41" s="554">
        <f t="shared" si="22"/>
        <v>-8.6778914718206313E-3</v>
      </c>
      <c r="AW41" s="554">
        <f t="shared" si="22"/>
        <v>-2.403035453232405E-2</v>
      </c>
      <c r="AX41" s="554">
        <f t="shared" si="22"/>
        <v>-3.9157311974673426E-2</v>
      </c>
      <c r="AY41" s="554">
        <f t="shared" si="22"/>
        <v>-2.5245132098343337E-2</v>
      </c>
      <c r="AZ41" s="554">
        <f t="shared" si="22"/>
        <v>-8.8730968086492279E-3</v>
      </c>
      <c r="BA41" s="554">
        <f t="shared" si="22"/>
        <v>-6.4420059643590655E-3</v>
      </c>
      <c r="BB41" s="554">
        <f t="shared" si="22"/>
        <v>1.2745794701922053E-2</v>
      </c>
      <c r="BC41" s="554">
        <f t="shared" si="22"/>
        <v>-1.1760013206914666E-2</v>
      </c>
      <c r="BD41" s="554">
        <f t="shared" si="22"/>
        <v>3.3579402815415715E-3</v>
      </c>
      <c r="BE41" s="554">
        <f t="shared" si="22"/>
        <v>3.2052274418199467E-3</v>
      </c>
      <c r="BF41" s="554">
        <f t="shared" si="22"/>
        <v>-7.1201016689176333E-3</v>
      </c>
      <c r="BG41" s="554">
        <f t="shared" si="21"/>
        <v>-1.5432239350991916E-2</v>
      </c>
      <c r="BH41" s="352"/>
    </row>
    <row r="42" spans="21:60" ht="14.25" customHeight="1">
      <c r="U42" s="555" t="s">
        <v>728</v>
      </c>
      <c r="V42" s="556"/>
      <c r="X42" s="523" t="s">
        <v>585</v>
      </c>
      <c r="Y42" s="523"/>
      <c r="Z42" s="547"/>
      <c r="AA42" s="557"/>
      <c r="AB42" s="558">
        <f t="shared" ref="AB42:BF42" si="23">AB19/AA19-1</f>
        <v>-2.3241274882681462E-2</v>
      </c>
      <c r="AC42" s="558">
        <f t="shared" si="23"/>
        <v>-1.0849993884892606E-2</v>
      </c>
      <c r="AD42" s="558">
        <f t="shared" si="23"/>
        <v>1.9499533261030155E-2</v>
      </c>
      <c r="AE42" s="558">
        <f t="shared" si="23"/>
        <v>-2.2258822470179629E-2</v>
      </c>
      <c r="AF42" s="558">
        <f t="shared" si="23"/>
        <v>-4.2857487032484598E-2</v>
      </c>
      <c r="AG42" s="558">
        <f t="shared" si="23"/>
        <v>-2.1954706513940714E-2</v>
      </c>
      <c r="AH42" s="558">
        <f t="shared" si="23"/>
        <v>-1.1466015755450476E-2</v>
      </c>
      <c r="AI42" s="558">
        <f t="shared" si="23"/>
        <v>-7.0332710781914054E-3</v>
      </c>
      <c r="AJ42" s="558">
        <f t="shared" si="23"/>
        <v>-3.3221206931529634E-3</v>
      </c>
      <c r="AK42" s="558">
        <f t="shared" si="23"/>
        <v>5.0549405068578412E-3</v>
      </c>
      <c r="AL42" s="558">
        <f t="shared" si="23"/>
        <v>-3.4698191939382506E-2</v>
      </c>
      <c r="AM42" s="558">
        <f t="shared" si="23"/>
        <v>-4.7035662620595886E-3</v>
      </c>
      <c r="AN42" s="558">
        <f t="shared" si="23"/>
        <v>-7.0999164653893221E-3</v>
      </c>
      <c r="AO42" s="558">
        <f t="shared" si="23"/>
        <v>-1.8101452532736761E-2</v>
      </c>
      <c r="AP42" s="558">
        <f t="shared" si="23"/>
        <v>-3.1422191796703913E-4</v>
      </c>
      <c r="AQ42" s="558">
        <f t="shared" si="23"/>
        <v>-2.3918117476036116E-3</v>
      </c>
      <c r="AR42" s="558">
        <f t="shared" si="23"/>
        <v>7.3690584903678191E-2</v>
      </c>
      <c r="AS42" s="558">
        <f t="shared" si="23"/>
        <v>-0.13023998737753295</v>
      </c>
      <c r="AT42" s="558">
        <f t="shared" si="23"/>
        <v>-4.5161357178742145E-2</v>
      </c>
      <c r="AU42" s="558">
        <f t="shared" si="23"/>
        <v>8.1504318370558382E-2</v>
      </c>
      <c r="AV42" s="558">
        <f t="shared" si="23"/>
        <v>-1.6653797901868717E-2</v>
      </c>
      <c r="AW42" s="558">
        <f t="shared" si="23"/>
        <v>-1.7608491952885164E-3</v>
      </c>
      <c r="AX42" s="558">
        <f t="shared" si="23"/>
        <v>1.1049631891935086E-2</v>
      </c>
      <c r="AY42" s="558">
        <f t="shared" si="23"/>
        <v>-6.7803516114567364E-3</v>
      </c>
      <c r="AZ42" s="558">
        <f t="shared" si="23"/>
        <v>1.9486698332898511E-2</v>
      </c>
      <c r="BA42" s="558">
        <f t="shared" si="23"/>
        <v>-6.3040497700014297E-3</v>
      </c>
      <c r="BB42" s="558">
        <f t="shared" si="23"/>
        <v>1.1929527065850376E-2</v>
      </c>
      <c r="BC42" s="558">
        <f t="shared" si="23"/>
        <v>-6.2666807162479188E-3</v>
      </c>
      <c r="BD42" s="558">
        <f t="shared" si="23"/>
        <v>-2.3416742615279817E-2</v>
      </c>
      <c r="BE42" s="558">
        <f t="shared" si="23"/>
        <v>1.7731671629928059E-3</v>
      </c>
      <c r="BF42" s="558">
        <f t="shared" si="23"/>
        <v>-2.2396305580962839E-3</v>
      </c>
      <c r="BG42" s="558">
        <f t="shared" si="21"/>
        <v>-1.6489798034579062E-3</v>
      </c>
      <c r="BH42" s="352"/>
    </row>
    <row r="43" spans="21:60">
      <c r="U43" s="559" t="s">
        <v>919</v>
      </c>
      <c r="V43" s="560"/>
      <c r="X43" s="519" t="s">
        <v>994</v>
      </c>
      <c r="Y43" s="524"/>
      <c r="Z43" s="547"/>
      <c r="AA43" s="561"/>
      <c r="AB43" s="562">
        <f t="shared" ref="AB43:BF43" si="24">AB20/AA20-1</f>
        <v>-0.1289897705717834</v>
      </c>
      <c r="AC43" s="562">
        <f t="shared" si="24"/>
        <v>0.14304442805169404</v>
      </c>
      <c r="AD43" s="562">
        <f t="shared" si="24"/>
        <v>-0.13204365474706092</v>
      </c>
      <c r="AE43" s="562">
        <f t="shared" si="24"/>
        <v>0.14481284187773746</v>
      </c>
      <c r="AF43" s="562">
        <f t="shared" si="24"/>
        <v>-7.8582423450739292E-2</v>
      </c>
      <c r="AG43" s="562">
        <f t="shared" si="24"/>
        <v>-4.510931374785343E-2</v>
      </c>
      <c r="AH43" s="562">
        <f t="shared" si="24"/>
        <v>-2.476911318600683E-2</v>
      </c>
      <c r="AI43" s="562">
        <f t="shared" si="24"/>
        <v>-0.10506206264812057</v>
      </c>
      <c r="AJ43" s="562">
        <f t="shared" si="24"/>
        <v>-1.5020866537035493E-2</v>
      </c>
      <c r="AK43" s="562">
        <f t="shared" si="24"/>
        <v>-3.9160776637143457E-2</v>
      </c>
      <c r="AL43" s="562">
        <f t="shared" si="24"/>
        <v>-4.206098975220729E-2</v>
      </c>
      <c r="AM43" s="562">
        <f t="shared" si="24"/>
        <v>-3.4081280219630972E-2</v>
      </c>
      <c r="AN43" s="562">
        <f t="shared" si="24"/>
        <v>-9.0469354729207696E-2</v>
      </c>
      <c r="AO43" s="562">
        <f t="shared" si="24"/>
        <v>-4.6073701842843429E-2</v>
      </c>
      <c r="AP43" s="562">
        <f t="shared" si="24"/>
        <v>6.5201728936923775E-2</v>
      </c>
      <c r="AQ43" s="562">
        <f t="shared" si="24"/>
        <v>-6.7001411776591691E-2</v>
      </c>
      <c r="AR43" s="562">
        <f t="shared" si="24"/>
        <v>-1.4762926275834087E-2</v>
      </c>
      <c r="AS43" s="562">
        <f t="shared" si="24"/>
        <v>-8.4812205824298048E-2</v>
      </c>
      <c r="AT43" s="562">
        <f t="shared" si="24"/>
        <v>-0.11807245601678951</v>
      </c>
      <c r="AU43" s="562">
        <f t="shared" si="24"/>
        <v>-6.5580919438174012E-2</v>
      </c>
      <c r="AV43" s="562">
        <f t="shared" si="24"/>
        <v>2.3951512399136732E-2</v>
      </c>
      <c r="AW43" s="562">
        <f t="shared" si="24"/>
        <v>-8.0557633079024749E-3</v>
      </c>
      <c r="AX43" s="562">
        <f t="shared" si="24"/>
        <v>3.7522023369610746E-2</v>
      </c>
      <c r="AY43" s="562">
        <f t="shared" si="24"/>
        <v>-4.7736828705353895E-2</v>
      </c>
      <c r="AZ43" s="562">
        <f t="shared" si="24"/>
        <v>-7.4218457731716314E-2</v>
      </c>
      <c r="BA43" s="562">
        <f t="shared" si="24"/>
        <v>-5.4969394034041219E-2</v>
      </c>
      <c r="BB43" s="562">
        <f t="shared" si="24"/>
        <v>-5.3171290556218165E-2</v>
      </c>
      <c r="BC43" s="562">
        <f t="shared" si="24"/>
        <v>-1.1219192769527653E-2</v>
      </c>
      <c r="BD43" s="562">
        <f t="shared" si="24"/>
        <v>6.3862498672876189E-2</v>
      </c>
      <c r="BE43" s="562">
        <f t="shared" si="24"/>
        <v>-1.7398662629166672E-2</v>
      </c>
      <c r="BF43" s="562">
        <f t="shared" si="24"/>
        <v>4.4819651578003716E-2</v>
      </c>
      <c r="BG43" s="562">
        <f t="shared" si="21"/>
        <v>-4.2589606872961649E-2</v>
      </c>
      <c r="BH43" s="352"/>
    </row>
    <row r="44" spans="21:60">
      <c r="U44" s="502" t="s">
        <v>492</v>
      </c>
      <c r="V44" s="499"/>
      <c r="X44" s="502" t="s">
        <v>486</v>
      </c>
      <c r="Y44" s="499"/>
      <c r="Z44" s="547"/>
      <c r="AA44" s="327"/>
      <c r="AB44" s="548">
        <f t="shared" ref="AB44:BF44" si="25">AB21/AA21-1</f>
        <v>1.1811894446952298E-2</v>
      </c>
      <c r="AC44" s="548">
        <f t="shared" si="25"/>
        <v>2.5910569873761169E-2</v>
      </c>
      <c r="AD44" s="548">
        <f t="shared" si="25"/>
        <v>1.1769886281858266E-3</v>
      </c>
      <c r="AE44" s="548">
        <f t="shared" si="25"/>
        <v>1.6584002394325559E-2</v>
      </c>
      <c r="AF44" s="548">
        <f t="shared" si="25"/>
        <v>4.5982672777639788E-2</v>
      </c>
      <c r="AG44" s="548">
        <f t="shared" si="25"/>
        <v>-5.8628519389791744E-3</v>
      </c>
      <c r="AH44" s="548">
        <f t="shared" si="25"/>
        <v>1.0701106585353504E-2</v>
      </c>
      <c r="AI44" s="548">
        <f t="shared" si="25"/>
        <v>2.7886254516010123E-2</v>
      </c>
      <c r="AJ44" s="548">
        <f t="shared" si="25"/>
        <v>-1.1117817348643366E-2</v>
      </c>
      <c r="AK44" s="548">
        <f t="shared" si="25"/>
        <v>-8.2932197816397712E-3</v>
      </c>
      <c r="AL44" s="548">
        <f t="shared" si="25"/>
        <v>-1.1147740848149734E-3</v>
      </c>
      <c r="AM44" s="548">
        <f t="shared" si="25"/>
        <v>-8.7027806388718321E-2</v>
      </c>
      <c r="AN44" s="548">
        <f t="shared" si="25"/>
        <v>8.3616078935369487E-2</v>
      </c>
      <c r="AO44" s="548">
        <f t="shared" si="25"/>
        <v>3.0401940670763405E-3</v>
      </c>
      <c r="AP44" s="548">
        <f t="shared" si="25"/>
        <v>1.2926224667633157E-2</v>
      </c>
      <c r="AQ44" s="548">
        <f t="shared" si="25"/>
        <v>-1.6818701982273976E-2</v>
      </c>
      <c r="AR44" s="548">
        <f t="shared" si="25"/>
        <v>-2.4083083884494205E-2</v>
      </c>
      <c r="AS44" s="548">
        <f t="shared" si="25"/>
        <v>-1.3801805438868664E-2</v>
      </c>
      <c r="AT44" s="548">
        <f t="shared" si="25"/>
        <v>-4.5644271839823003E-2</v>
      </c>
      <c r="AU44" s="548">
        <f t="shared" si="25"/>
        <v>-7.3668862233217114E-3</v>
      </c>
      <c r="AV44" s="548">
        <f t="shared" si="25"/>
        <v>5.0531594642522215E-3</v>
      </c>
      <c r="AW44" s="548">
        <f t="shared" si="25"/>
        <v>-3.1520940904141703E-3</v>
      </c>
      <c r="AX44" s="548">
        <f t="shared" si="25"/>
        <v>1.3876450883961944E-2</v>
      </c>
      <c r="AY44" s="548">
        <f t="shared" si="25"/>
        <v>-5.0395126524800049E-2</v>
      </c>
      <c r="AZ44" s="548">
        <f t="shared" si="25"/>
        <v>-5.9215192782468007E-3</v>
      </c>
      <c r="BA44" s="548">
        <f t="shared" si="25"/>
        <v>-3.4285857807606179E-2</v>
      </c>
      <c r="BB44" s="548">
        <f t="shared" si="25"/>
        <v>9.432450798114278E-3</v>
      </c>
      <c r="BC44" s="548">
        <f t="shared" si="25"/>
        <v>9.1932513906867186E-4</v>
      </c>
      <c r="BD44" s="548">
        <f t="shared" si="25"/>
        <v>1.4275464038929986E-2</v>
      </c>
      <c r="BE44" s="548">
        <f t="shared" si="25"/>
        <v>-4.3644697724419146E-2</v>
      </c>
      <c r="BF44" s="548">
        <f t="shared" si="25"/>
        <v>-1.0306278043939576E-2</v>
      </c>
      <c r="BG44" s="548">
        <f t="shared" si="21"/>
        <v>-2.1293215230724138E-2</v>
      </c>
      <c r="BH44" s="352"/>
    </row>
    <row r="45" spans="21:60">
      <c r="U45" s="563" t="s">
        <v>515</v>
      </c>
      <c r="V45" s="564"/>
      <c r="X45" s="563" t="s">
        <v>501</v>
      </c>
      <c r="Y45" s="564"/>
      <c r="Z45" s="547"/>
      <c r="AA45" s="553"/>
      <c r="AB45" s="565">
        <f t="shared" ref="AB45:BF45" si="26">AB22/AA22-1</f>
        <v>-1.0857540447275382E-2</v>
      </c>
      <c r="AC45" s="565">
        <f t="shared" si="26"/>
        <v>2.1521512489426353E-3</v>
      </c>
      <c r="AD45" s="565">
        <f t="shared" si="26"/>
        <v>2.3548915674258541E-3</v>
      </c>
      <c r="AE45" s="565">
        <f t="shared" si="26"/>
        <v>-4.9055931216275273E-3</v>
      </c>
      <c r="AF45" s="565">
        <f t="shared" si="26"/>
        <v>2.2633507807712228E-3</v>
      </c>
      <c r="AG45" s="565">
        <f t="shared" si="26"/>
        <v>2.5096789951459808E-3</v>
      </c>
      <c r="AH45" s="565">
        <f t="shared" si="26"/>
        <v>4.6811028986348813E-3</v>
      </c>
      <c r="AI45" s="565">
        <f t="shared" si="26"/>
        <v>-5.2476073253427957E-3</v>
      </c>
      <c r="AJ45" s="565">
        <f t="shared" si="26"/>
        <v>4.1518163845961631E-3</v>
      </c>
      <c r="AK45" s="565">
        <f t="shared" si="26"/>
        <v>5.2571048628855532E-3</v>
      </c>
      <c r="AL45" s="565">
        <f t="shared" si="26"/>
        <v>9.1673074985172409E-3</v>
      </c>
      <c r="AM45" s="565">
        <f t="shared" si="26"/>
        <v>0.26869279834145976</v>
      </c>
      <c r="AN45" s="565">
        <f t="shared" si="26"/>
        <v>0.17558184356597706</v>
      </c>
      <c r="AO45" s="565">
        <f t="shared" si="26"/>
        <v>3.2343386740577573E-2</v>
      </c>
      <c r="AP45" s="565">
        <f t="shared" si="26"/>
        <v>0.13307696750727316</v>
      </c>
      <c r="AQ45" s="565">
        <f t="shared" si="26"/>
        <v>3.2358965757462332E-2</v>
      </c>
      <c r="AR45" s="565">
        <f t="shared" si="26"/>
        <v>-3.4307535785494836E-2</v>
      </c>
      <c r="AS45" s="565">
        <f t="shared" si="26"/>
        <v>0.12414832844629808</v>
      </c>
      <c r="AT45" s="565">
        <f t="shared" si="26"/>
        <v>-8.9035872090523771E-3</v>
      </c>
      <c r="AU45" s="565">
        <f t="shared" si="26"/>
        <v>-0.1273664432618884</v>
      </c>
      <c r="AV45" s="565">
        <f t="shared" si="26"/>
        <v>0.10613707013132934</v>
      </c>
      <c r="AW45" s="565">
        <f t="shared" si="26"/>
        <v>-1.0313578054671924E-2</v>
      </c>
      <c r="AX45" s="565">
        <f t="shared" si="26"/>
        <v>-1.1200325682180767E-2</v>
      </c>
      <c r="AY45" s="565">
        <f t="shared" si="26"/>
        <v>-4.5530692662918426E-3</v>
      </c>
      <c r="AZ45" s="565">
        <f t="shared" si="26"/>
        <v>1.915877796304688E-2</v>
      </c>
      <c r="BA45" s="565">
        <f t="shared" si="26"/>
        <v>1.1005493735906757E-2</v>
      </c>
      <c r="BB45" s="565">
        <f t="shared" si="26"/>
        <v>-0.13137899993914581</v>
      </c>
      <c r="BC45" s="565">
        <f t="shared" si="26"/>
        <v>-8.5728934673945378E-3</v>
      </c>
      <c r="BD45" s="565">
        <f t="shared" si="26"/>
        <v>-7.3651943189450231E-2</v>
      </c>
      <c r="BE45" s="565">
        <f t="shared" si="26"/>
        <v>-9.8053785442802743E-2</v>
      </c>
      <c r="BF45" s="565">
        <f t="shared" si="26"/>
        <v>2.9459070975813795E-2</v>
      </c>
      <c r="BG45" s="565">
        <f t="shared" si="21"/>
        <v>1.188921671275267E-3</v>
      </c>
      <c r="BH45" s="352"/>
    </row>
    <row r="46" spans="21:60" ht="31.5" customHeight="1">
      <c r="U46" s="1944" t="s">
        <v>729</v>
      </c>
      <c r="V46" s="1945"/>
      <c r="X46" s="1948" t="s">
        <v>508</v>
      </c>
      <c r="Y46" s="1949"/>
      <c r="Z46" s="547"/>
      <c r="AA46" s="557"/>
      <c r="AB46" s="567">
        <f t="shared" ref="AB46:BF46" si="27">AB23/AA23-1</f>
        <v>1.1753432739296743E-2</v>
      </c>
      <c r="AC46" s="567">
        <f t="shared" si="27"/>
        <v>7.145951392253691E-2</v>
      </c>
      <c r="AD46" s="567">
        <f t="shared" si="27"/>
        <v>4.2698270284275974E-3</v>
      </c>
      <c r="AE46" s="567">
        <f t="shared" si="27"/>
        <v>6.0928467161232458E-2</v>
      </c>
      <c r="AF46" s="567">
        <f t="shared" si="27"/>
        <v>9.0140300331398748E-2</v>
      </c>
      <c r="AG46" s="567">
        <f t="shared" si="27"/>
        <v>-1.207998108208963E-2</v>
      </c>
      <c r="AH46" s="567">
        <f t="shared" si="27"/>
        <v>9.2867362790562957E-3</v>
      </c>
      <c r="AI46" s="567">
        <f t="shared" si="27"/>
        <v>7.7543093001838148E-2</v>
      </c>
      <c r="AJ46" s="567">
        <f t="shared" si="27"/>
        <v>6.6724210392790084E-3</v>
      </c>
      <c r="AK46" s="567">
        <f t="shared" si="27"/>
        <v>-1.1675454271077523E-2</v>
      </c>
      <c r="AL46" s="567">
        <f t="shared" si="27"/>
        <v>-3.3465574146855914E-3</v>
      </c>
      <c r="AM46" s="567">
        <f t="shared" si="27"/>
        <v>-0.17714940861851791</v>
      </c>
      <c r="AN46" s="567">
        <f t="shared" si="27"/>
        <v>0.19357534183385483</v>
      </c>
      <c r="AO46" s="567">
        <f t="shared" si="27"/>
        <v>-1.1915163935085626E-3</v>
      </c>
      <c r="AP46" s="567">
        <f t="shared" si="27"/>
        <v>3.2471047339266645E-2</v>
      </c>
      <c r="AQ46" s="567">
        <f t="shared" si="27"/>
        <v>-2.6862056425296488E-2</v>
      </c>
      <c r="AR46" s="567">
        <f t="shared" si="27"/>
        <v>-3.6722883114520544E-2</v>
      </c>
      <c r="AS46" s="567">
        <f t="shared" si="27"/>
        <v>-4.6032244793827726E-2</v>
      </c>
      <c r="AT46" s="567">
        <f t="shared" si="27"/>
        <v>-4.4845605793733645E-2</v>
      </c>
      <c r="AU46" s="567">
        <f t="shared" si="27"/>
        <v>-3.0772802801372068E-3</v>
      </c>
      <c r="AV46" s="567">
        <f t="shared" si="27"/>
        <v>-1.3607294645870738E-2</v>
      </c>
      <c r="AW46" s="567">
        <f t="shared" si="27"/>
        <v>1.9895342122843829E-2</v>
      </c>
      <c r="AX46" s="567">
        <f t="shared" si="27"/>
        <v>3.6294827719770106E-2</v>
      </c>
      <c r="AY46" s="567">
        <f t="shared" si="27"/>
        <v>-0.10837095833652144</v>
      </c>
      <c r="AZ46" s="567">
        <f t="shared" si="27"/>
        <v>1.1721029192979238E-3</v>
      </c>
      <c r="BA46" s="567">
        <f t="shared" si="27"/>
        <v>-0.12054054230791544</v>
      </c>
      <c r="BB46" s="567">
        <f t="shared" si="27"/>
        <v>8.2984248997908461E-2</v>
      </c>
      <c r="BC46" s="567">
        <f t="shared" si="27"/>
        <v>2.1291934022986458E-2</v>
      </c>
      <c r="BD46" s="567">
        <f t="shared" si="27"/>
        <v>2.0679423236246164E-2</v>
      </c>
      <c r="BE46" s="567">
        <f t="shared" si="27"/>
        <v>-5.8056047158684509E-2</v>
      </c>
      <c r="BF46" s="567">
        <f t="shared" si="27"/>
        <v>-3.1650598045869782E-2</v>
      </c>
      <c r="BG46" s="567">
        <f t="shared" si="21"/>
        <v>-5.4628362524813401E-2</v>
      </c>
      <c r="BH46" s="352"/>
    </row>
    <row r="47" spans="21:60">
      <c r="U47" s="523" t="s">
        <v>516</v>
      </c>
      <c r="V47" s="556"/>
      <c r="X47" s="523" t="s">
        <v>502</v>
      </c>
      <c r="Y47" s="568"/>
      <c r="Z47" s="547"/>
      <c r="AA47" s="557"/>
      <c r="AB47" s="567">
        <f t="shared" ref="AB47:BF47" si="28">AB24/AA24-1</f>
        <v>9.717761367426192E-3</v>
      </c>
      <c r="AC47" s="567">
        <f t="shared" si="28"/>
        <v>3.8235593936051249E-3</v>
      </c>
      <c r="AD47" s="567">
        <f t="shared" si="28"/>
        <v>-1.4904003195875815E-3</v>
      </c>
      <c r="AE47" s="567">
        <f t="shared" si="28"/>
        <v>-9.7822294811735766E-3</v>
      </c>
      <c r="AF47" s="567">
        <f t="shared" si="28"/>
        <v>1.9389980390690731E-2</v>
      </c>
      <c r="AG47" s="567">
        <f t="shared" si="28"/>
        <v>-6.6765111719196968E-3</v>
      </c>
      <c r="AH47" s="567">
        <f t="shared" si="28"/>
        <v>7.1518232792850966E-3</v>
      </c>
      <c r="AI47" s="567">
        <f t="shared" si="28"/>
        <v>-7.0847191638857554E-3</v>
      </c>
      <c r="AJ47" s="567">
        <f t="shared" si="28"/>
        <v>-3.1430435219511277E-2</v>
      </c>
      <c r="AK47" s="567">
        <f t="shared" si="28"/>
        <v>-1.9399486111843278E-2</v>
      </c>
      <c r="AL47" s="567">
        <f t="shared" si="28"/>
        <v>-5.9846304354902458E-3</v>
      </c>
      <c r="AM47" s="567">
        <f t="shared" si="28"/>
        <v>-6.2896786585436848E-3</v>
      </c>
      <c r="AN47" s="567">
        <f t="shared" si="28"/>
        <v>1.0063069439145034E-2</v>
      </c>
      <c r="AO47" s="567">
        <f t="shared" si="28"/>
        <v>7.8095871235503989E-3</v>
      </c>
      <c r="AP47" s="567">
        <f t="shared" si="28"/>
        <v>-1.4371897390292876E-2</v>
      </c>
      <c r="AQ47" s="567">
        <f t="shared" si="28"/>
        <v>-1.6982136885088872E-2</v>
      </c>
      <c r="AR47" s="567">
        <f t="shared" si="28"/>
        <v>-1.0574964098195583E-2</v>
      </c>
      <c r="AS47" s="567">
        <f t="shared" si="28"/>
        <v>-6.5090542454518951E-3</v>
      </c>
      <c r="AT47" s="567">
        <f t="shared" si="28"/>
        <v>-4.9603869635018949E-2</v>
      </c>
      <c r="AU47" s="567">
        <f t="shared" si="28"/>
        <v>1.0109266455375243E-2</v>
      </c>
      <c r="AV47" s="567">
        <f t="shared" si="28"/>
        <v>6.4189601128714635E-3</v>
      </c>
      <c r="AW47" s="567">
        <f t="shared" si="28"/>
        <v>-2.7880321050537726E-2</v>
      </c>
      <c r="AX47" s="567">
        <f t="shared" si="28"/>
        <v>6.064503750635053E-3</v>
      </c>
      <c r="AY47" s="567">
        <f t="shared" si="28"/>
        <v>-1.7545263031054859E-2</v>
      </c>
      <c r="AZ47" s="567">
        <f t="shared" si="28"/>
        <v>-8.8568892639200314E-3</v>
      </c>
      <c r="BA47" s="567">
        <f t="shared" si="28"/>
        <v>1.4761573850030629E-4</v>
      </c>
      <c r="BB47" s="567">
        <f t="shared" si="28"/>
        <v>-1.7471037208943274E-2</v>
      </c>
      <c r="BC47" s="567">
        <f t="shared" si="28"/>
        <v>-1.2467863299271409E-3</v>
      </c>
      <c r="BD47" s="567">
        <f t="shared" si="28"/>
        <v>2.1526855551517343E-2</v>
      </c>
      <c r="BE47" s="567">
        <f t="shared" si="28"/>
        <v>-2.6389162813261202E-2</v>
      </c>
      <c r="BF47" s="567">
        <f t="shared" si="28"/>
        <v>3.3943441213477588E-3</v>
      </c>
      <c r="BG47" s="567">
        <f t="shared" si="21"/>
        <v>-5.5098696492006383E-6</v>
      </c>
      <c r="BH47" s="352"/>
    </row>
    <row r="48" spans="21:60" ht="14.4" thickBot="1">
      <c r="U48" s="569" t="s">
        <v>517</v>
      </c>
      <c r="V48" s="570"/>
      <c r="X48" s="571" t="s">
        <v>503</v>
      </c>
      <c r="Y48" s="572"/>
      <c r="Z48" s="547"/>
      <c r="AA48" s="573"/>
      <c r="AB48" s="574">
        <f t="shared" ref="AB48:BE48" si="29">AB25/AA25-1</f>
        <v>3.6044595335719798E-2</v>
      </c>
      <c r="AC48" s="574">
        <f t="shared" si="29"/>
        <v>2.4086271464003328E-3</v>
      </c>
      <c r="AD48" s="574">
        <f t="shared" si="29"/>
        <v>4.7076974672761729E-3</v>
      </c>
      <c r="AE48" s="574">
        <f t="shared" si="29"/>
        <v>1.0700686952468841E-2</v>
      </c>
      <c r="AF48" s="574">
        <f t="shared" si="29"/>
        <v>3.9979912459041866E-2</v>
      </c>
      <c r="AG48" s="574">
        <f t="shared" si="29"/>
        <v>2.2572113749085965E-2</v>
      </c>
      <c r="AH48" s="574">
        <f t="shared" si="29"/>
        <v>3.9472000251513428E-2</v>
      </c>
      <c r="AI48" s="574">
        <f t="shared" si="29"/>
        <v>3.0268109789165276E-2</v>
      </c>
      <c r="AJ48" s="574">
        <f t="shared" si="29"/>
        <v>1.4430676087629379E-2</v>
      </c>
      <c r="AK48" s="574">
        <f t="shared" si="29"/>
        <v>5.730750071837698E-2</v>
      </c>
      <c r="AL48" s="574">
        <f t="shared" si="29"/>
        <v>2.6932678613360572E-2</v>
      </c>
      <c r="AM48" s="574">
        <f t="shared" si="29"/>
        <v>-0.23602936407906683</v>
      </c>
      <c r="AN48" s="574">
        <f t="shared" si="29"/>
        <v>5.6075043658727619E-3</v>
      </c>
      <c r="AO48" s="574">
        <f t="shared" si="29"/>
        <v>-2.5183347689202829E-2</v>
      </c>
      <c r="AP48" s="574">
        <f t="shared" si="29"/>
        <v>-8.1253080006546963E-3</v>
      </c>
      <c r="AQ48" s="574">
        <f t="shared" si="29"/>
        <v>-4.8974198510640665E-3</v>
      </c>
      <c r="AR48" s="574">
        <f t="shared" si="29"/>
        <v>-3.1423198500141525E-2</v>
      </c>
      <c r="AS48" s="574">
        <f t="shared" si="29"/>
        <v>-1.5532744062457304E-2</v>
      </c>
      <c r="AT48" s="574">
        <f t="shared" si="29"/>
        <v>-6.2102131074664002E-2</v>
      </c>
      <c r="AU48" s="574">
        <f t="shared" si="29"/>
        <v>-1.1247734088530859E-2</v>
      </c>
      <c r="AV48" s="574">
        <f t="shared" si="29"/>
        <v>-3.7689813459559351E-3</v>
      </c>
      <c r="AW48" s="574">
        <f t="shared" si="29"/>
        <v>4.8985177976513361E-2</v>
      </c>
      <c r="AX48" s="574">
        <f t="shared" si="29"/>
        <v>-2.4433280668144097E-2</v>
      </c>
      <c r="AY48" s="574">
        <f t="shared" si="29"/>
        <v>1.9612216106037472E-3</v>
      </c>
      <c r="AZ48" s="574">
        <f t="shared" si="29"/>
        <v>-4.594315601377208E-2</v>
      </c>
      <c r="BA48" s="574">
        <f t="shared" si="29"/>
        <v>0.1199507100711541</v>
      </c>
      <c r="BB48" s="574">
        <f t="shared" si="29"/>
        <v>1.5219397896204745E-2</v>
      </c>
      <c r="BC48" s="574">
        <f t="shared" si="29"/>
        <v>-6.2699759950129441E-2</v>
      </c>
      <c r="BD48" s="574">
        <f t="shared" si="29"/>
        <v>1.9728165763174044E-2</v>
      </c>
      <c r="BE48" s="574">
        <f t="shared" si="29"/>
        <v>-3.7516190954991147E-2</v>
      </c>
      <c r="BF48" s="574">
        <f>BF25/BE25-1</f>
        <v>-2.7743110226935652E-2</v>
      </c>
      <c r="BG48" s="574">
        <f t="shared" si="21"/>
        <v>-2.4175718742599495E-2</v>
      </c>
      <c r="BH48" s="352"/>
    </row>
    <row r="49" spans="21:60" ht="14.4" thickTop="1">
      <c r="U49" s="550" t="s">
        <v>24</v>
      </c>
      <c r="V49" s="575"/>
      <c r="X49" s="550" t="s">
        <v>312</v>
      </c>
      <c r="Y49" s="575"/>
      <c r="Z49" s="547"/>
      <c r="AA49" s="576"/>
      <c r="AB49" s="577">
        <f t="shared" ref="AB49:BF49" si="30">AB26/AA26-1</f>
        <v>-1.0327655762504717E-2</v>
      </c>
      <c r="AC49" s="577">
        <f t="shared" si="30"/>
        <v>3.4172199483222254E-3</v>
      </c>
      <c r="AD49" s="577">
        <f t="shared" si="30"/>
        <v>-2.2279113009207041E-3</v>
      </c>
      <c r="AE49" s="577">
        <f t="shared" si="30"/>
        <v>3.5541934833929201E-2</v>
      </c>
      <c r="AF49" s="577">
        <f t="shared" si="30"/>
        <v>8.8474416380208698E-3</v>
      </c>
      <c r="AG49" s="577">
        <f t="shared" si="30"/>
        <v>2.8323580996564734E-2</v>
      </c>
      <c r="AH49" s="577">
        <f t="shared" si="30"/>
        <v>2.2094391711835693E-2</v>
      </c>
      <c r="AI49" s="577">
        <f t="shared" si="30"/>
        <v>-4.0847873360189801E-2</v>
      </c>
      <c r="AJ49" s="577">
        <f t="shared" si="30"/>
        <v>-0.18262574581054558</v>
      </c>
      <c r="AK49" s="577">
        <f t="shared" si="30"/>
        <v>9.1106451046568449E-2</v>
      </c>
      <c r="AL49" s="577">
        <f t="shared" si="30"/>
        <v>-0.11929624588255205</v>
      </c>
      <c r="AM49" s="577">
        <f t="shared" si="30"/>
        <v>-2.8003205049790814E-2</v>
      </c>
      <c r="AN49" s="577">
        <f t="shared" si="30"/>
        <v>6.2565961343801213E-3</v>
      </c>
      <c r="AO49" s="577">
        <f t="shared" si="30"/>
        <v>-6.6767797211653157E-3</v>
      </c>
      <c r="AP49" s="577">
        <f t="shared" si="30"/>
        <v>-1.2592255463528268E-2</v>
      </c>
      <c r="AQ49" s="577">
        <f t="shared" si="30"/>
        <v>-6.3804607236916944E-4</v>
      </c>
      <c r="AR49" s="577">
        <f t="shared" si="30"/>
        <v>-1.572706089846887E-2</v>
      </c>
      <c r="AS49" s="577">
        <f t="shared" si="30"/>
        <v>-3.9005420733340568E-2</v>
      </c>
      <c r="AT49" s="577">
        <f t="shared" si="30"/>
        <v>-2.6327101197127334E-2</v>
      </c>
      <c r="AU49" s="577">
        <f t="shared" si="30"/>
        <v>-1.5590551791288876E-2</v>
      </c>
      <c r="AV49" s="577">
        <f t="shared" si="30"/>
        <v>-1.8035087960716956E-2</v>
      </c>
      <c r="AW49" s="577">
        <f t="shared" si="30"/>
        <v>-1.542648751593545E-2</v>
      </c>
      <c r="AX49" s="577">
        <f t="shared" si="30"/>
        <v>3.4104512093469097E-4</v>
      </c>
      <c r="AY49" s="577">
        <f t="shared" si="30"/>
        <v>-2.227511440616825E-2</v>
      </c>
      <c r="AZ49" s="577">
        <f t="shared" si="30"/>
        <v>-1.4539135082370036E-2</v>
      </c>
      <c r="BA49" s="577">
        <f t="shared" si="30"/>
        <v>-2.3908980021420279E-2</v>
      </c>
      <c r="BB49" s="577">
        <f t="shared" si="30"/>
        <v>1.2945522792303432E-2</v>
      </c>
      <c r="BC49" s="577">
        <f t="shared" si="30"/>
        <v>-2.4513156432002248E-2</v>
      </c>
      <c r="BD49" s="577">
        <f t="shared" si="30"/>
        <v>-2.4762710508763441E-2</v>
      </c>
      <c r="BE49" s="577">
        <f t="shared" si="30"/>
        <v>-1.8851018356274785E-2</v>
      </c>
      <c r="BF49" s="577">
        <f t="shared" si="30"/>
        <v>-5.6722866686367279E-3</v>
      </c>
      <c r="BG49" s="577">
        <f t="shared" si="21"/>
        <v>-1.9312486435796861E-2</v>
      </c>
      <c r="BH49" s="352"/>
    </row>
    <row r="50" spans="21:60">
      <c r="V50" s="323"/>
      <c r="X50" s="26"/>
    </row>
    <row r="51" spans="21:60">
      <c r="U51" s="323" t="s">
        <v>730</v>
      </c>
      <c r="V51" s="323"/>
      <c r="X51" s="28" t="s">
        <v>701</v>
      </c>
    </row>
    <row r="52" spans="21:60">
      <c r="U52" s="290"/>
      <c r="V52" s="292"/>
      <c r="X52" s="290"/>
      <c r="Y52" s="292"/>
      <c r="Z52" s="496"/>
      <c r="AA52" s="135">
        <v>1990</v>
      </c>
      <c r="AB52" s="135">
        <f t="shared" ref="AB52:AZ52" si="31">AA52+1</f>
        <v>1991</v>
      </c>
      <c r="AC52" s="135">
        <f t="shared" si="31"/>
        <v>1992</v>
      </c>
      <c r="AD52" s="135">
        <f t="shared" si="31"/>
        <v>1993</v>
      </c>
      <c r="AE52" s="135">
        <f t="shared" si="31"/>
        <v>1994</v>
      </c>
      <c r="AF52" s="135">
        <f t="shared" si="31"/>
        <v>1995</v>
      </c>
      <c r="AG52" s="135">
        <f t="shared" si="31"/>
        <v>1996</v>
      </c>
      <c r="AH52" s="135">
        <f t="shared" si="31"/>
        <v>1997</v>
      </c>
      <c r="AI52" s="135">
        <f t="shared" si="31"/>
        <v>1998</v>
      </c>
      <c r="AJ52" s="135">
        <f t="shared" si="31"/>
        <v>1999</v>
      </c>
      <c r="AK52" s="135">
        <f t="shared" si="31"/>
        <v>2000</v>
      </c>
      <c r="AL52" s="135">
        <f t="shared" si="31"/>
        <v>2001</v>
      </c>
      <c r="AM52" s="135">
        <f t="shared" si="31"/>
        <v>2002</v>
      </c>
      <c r="AN52" s="135">
        <f t="shared" si="31"/>
        <v>2003</v>
      </c>
      <c r="AO52" s="135">
        <f t="shared" si="31"/>
        <v>2004</v>
      </c>
      <c r="AP52" s="135">
        <f t="shared" si="31"/>
        <v>2005</v>
      </c>
      <c r="AQ52" s="135">
        <f t="shared" si="31"/>
        <v>2006</v>
      </c>
      <c r="AR52" s="135">
        <f t="shared" si="31"/>
        <v>2007</v>
      </c>
      <c r="AS52" s="135">
        <f t="shared" si="31"/>
        <v>2008</v>
      </c>
      <c r="AT52" s="135">
        <f t="shared" si="31"/>
        <v>2009</v>
      </c>
      <c r="AU52" s="135">
        <f t="shared" si="31"/>
        <v>2010</v>
      </c>
      <c r="AV52" s="135">
        <f t="shared" si="31"/>
        <v>2011</v>
      </c>
      <c r="AW52" s="135">
        <f t="shared" si="31"/>
        <v>2012</v>
      </c>
      <c r="AX52" s="135">
        <f t="shared" si="31"/>
        <v>2013</v>
      </c>
      <c r="AY52" s="135">
        <f t="shared" si="31"/>
        <v>2014</v>
      </c>
      <c r="AZ52" s="135">
        <f t="shared" si="31"/>
        <v>2015</v>
      </c>
      <c r="BA52" s="135">
        <f t="shared" ref="BA52:BG52" si="32">AZ52+1</f>
        <v>2016</v>
      </c>
      <c r="BB52" s="135">
        <f t="shared" si="32"/>
        <v>2017</v>
      </c>
      <c r="BC52" s="135">
        <f t="shared" si="32"/>
        <v>2018</v>
      </c>
      <c r="BD52" s="135">
        <f t="shared" si="32"/>
        <v>2019</v>
      </c>
      <c r="BE52" s="135">
        <f t="shared" si="32"/>
        <v>2020</v>
      </c>
      <c r="BF52" s="135">
        <f t="shared" si="32"/>
        <v>2021</v>
      </c>
      <c r="BG52" s="135">
        <f t="shared" si="32"/>
        <v>2022</v>
      </c>
      <c r="BH52" s="325"/>
    </row>
    <row r="53" spans="21:60">
      <c r="U53" s="502" t="s">
        <v>490</v>
      </c>
      <c r="V53" s="499"/>
      <c r="X53" s="502" t="s">
        <v>493</v>
      </c>
      <c r="Y53" s="499"/>
      <c r="Z53" s="547"/>
      <c r="AA53" s="327"/>
      <c r="AB53" s="327"/>
      <c r="AC53" s="327"/>
      <c r="AD53" s="327"/>
      <c r="AE53" s="327"/>
      <c r="AF53" s="327"/>
      <c r="AG53" s="327"/>
      <c r="AH53" s="327"/>
      <c r="AI53" s="327"/>
      <c r="AJ53" s="327"/>
      <c r="AK53" s="327"/>
      <c r="AL53" s="327"/>
      <c r="AM53" s="327"/>
      <c r="AN53" s="327"/>
      <c r="AO53" s="327"/>
      <c r="AP53" s="327"/>
      <c r="AQ53" s="327"/>
      <c r="AR53" s="327"/>
      <c r="AS53" s="327"/>
      <c r="AT53" s="327"/>
      <c r="AU53" s="327"/>
      <c r="AV53" s="327"/>
      <c r="AW53" s="327"/>
      <c r="AX53" s="327"/>
      <c r="AY53" s="548">
        <f t="shared" ref="AY53:BF53" si="33">AY5/$AX5-1</f>
        <v>-1.8609145242821201E-2</v>
      </c>
      <c r="AZ53" s="548">
        <f t="shared" si="33"/>
        <v>-1.3059790762158574E-2</v>
      </c>
      <c r="BA53" s="548">
        <f t="shared" si="33"/>
        <v>-4.689472539803563E-2</v>
      </c>
      <c r="BB53" s="548">
        <f t="shared" si="33"/>
        <v>-1.516912053117192E-2</v>
      </c>
      <c r="BC53" s="548">
        <f t="shared" si="33"/>
        <v>-6.2858505582536139E-2</v>
      </c>
      <c r="BD53" s="548">
        <f t="shared" si="33"/>
        <v>-0.14480495402590143</v>
      </c>
      <c r="BE53" s="548">
        <f t="shared" si="33"/>
        <v>-0.20364725334336309</v>
      </c>
      <c r="BF53" s="548">
        <f t="shared" si="33"/>
        <v>-0.19932207253037348</v>
      </c>
      <c r="BG53" s="548">
        <f>BG5/$AX5-1</f>
        <v>-0.22227576060229048</v>
      </c>
      <c r="BH53" s="352"/>
    </row>
    <row r="54" spans="21:60">
      <c r="U54" s="502" t="s">
        <v>514</v>
      </c>
      <c r="V54" s="499"/>
      <c r="X54" s="502" t="s">
        <v>489</v>
      </c>
      <c r="Y54" s="499"/>
      <c r="Z54" s="547"/>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78">
        <f t="shared" ref="AY54:BF54" si="34">AY13/$AX13-1</f>
        <v>-7.4634010577899756E-3</v>
      </c>
      <c r="AZ54" s="578">
        <f t="shared" si="34"/>
        <v>-0.25862275732738105</v>
      </c>
      <c r="BA54" s="578">
        <f t="shared" si="34"/>
        <v>-0.31720221476131594</v>
      </c>
      <c r="BB54" s="578">
        <f t="shared" si="34"/>
        <v>-0.36970902288336038</v>
      </c>
      <c r="BC54" s="578">
        <f t="shared" si="34"/>
        <v>-0.45866114001081515</v>
      </c>
      <c r="BD54" s="578">
        <f t="shared" si="34"/>
        <v>-0.41856233241349183</v>
      </c>
      <c r="BE54" s="578">
        <f t="shared" si="34"/>
        <v>-0.3283711274366099</v>
      </c>
      <c r="BF54" s="578">
        <f t="shared" si="34"/>
        <v>-0.36405786873419332</v>
      </c>
      <c r="BG54" s="578">
        <f>BG13/$AX13-1</f>
        <v>-0.4157622768130953</v>
      </c>
      <c r="BH54" s="352"/>
    </row>
    <row r="55" spans="21:60">
      <c r="U55" s="550" t="s">
        <v>491</v>
      </c>
      <c r="V55" s="499"/>
      <c r="X55" s="550" t="s">
        <v>485</v>
      </c>
      <c r="Y55" s="499"/>
      <c r="Z55" s="547"/>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8">
        <f>AY17/$AX17-1</f>
        <v>-1.432739678767514E-2</v>
      </c>
      <c r="AZ55" s="548">
        <f t="shared" ref="AZ55:BE55" si="35">AZ17/$AX17-1</f>
        <v>-6.4506928810749153E-3</v>
      </c>
      <c r="BA55" s="548">
        <f t="shared" si="35"/>
        <v>-1.2817435182323811E-2</v>
      </c>
      <c r="BB55" s="548">
        <f t="shared" si="35"/>
        <v>-7.8478827242789428E-4</v>
      </c>
      <c r="BC55" s="548">
        <f t="shared" si="35"/>
        <v>-9.2201082285217062E-3</v>
      </c>
      <c r="BD55" s="548">
        <f t="shared" si="35"/>
        <v>-2.1895027987607674E-2</v>
      </c>
      <c r="BE55" s="548">
        <f t="shared" si="35"/>
        <v>-1.9618251968346434E-2</v>
      </c>
      <c r="BF55" s="548">
        <f t="shared" ref="BF55" si="36">BF17/$AX17-1</f>
        <v>-2.3686863549944093E-2</v>
      </c>
      <c r="BG55" s="548">
        <f t="shared" ref="BG55:BG64" si="37">BG17/$AX17-1</f>
        <v>-3.0712008893635234E-2</v>
      </c>
      <c r="BH55" s="352"/>
    </row>
    <row r="56" spans="21:60">
      <c r="U56" s="551" t="s">
        <v>727</v>
      </c>
      <c r="V56" s="552"/>
      <c r="X56" s="522" t="s">
        <v>507</v>
      </c>
      <c r="Y56" s="522"/>
      <c r="Z56" s="547"/>
      <c r="AA56" s="553"/>
      <c r="AB56" s="553"/>
      <c r="AC56" s="553"/>
      <c r="AD56" s="553"/>
      <c r="AE56" s="553"/>
      <c r="AF56" s="553"/>
      <c r="AG56" s="553"/>
      <c r="AH56" s="553"/>
      <c r="AI56" s="553"/>
      <c r="AJ56" s="553"/>
      <c r="AK56" s="553"/>
      <c r="AL56" s="553"/>
      <c r="AM56" s="553"/>
      <c r="AN56" s="553"/>
      <c r="AO56" s="553"/>
      <c r="AP56" s="553"/>
      <c r="AQ56" s="553"/>
      <c r="AR56" s="553"/>
      <c r="AS56" s="553"/>
      <c r="AT56" s="553"/>
      <c r="AU56" s="553"/>
      <c r="AV56" s="553"/>
      <c r="AW56" s="553"/>
      <c r="AX56" s="553"/>
      <c r="AY56" s="565">
        <f>AY18/$AX18-1</f>
        <v>-2.5245132098343337E-2</v>
      </c>
      <c r="AZ56" s="565">
        <f t="shared" ref="AZ56:BE56" si="38">AZ18/$AX18-1</f>
        <v>-3.3894226405936867E-2</v>
      </c>
      <c r="BA56" s="565">
        <f t="shared" si="38"/>
        <v>-4.0117885561631539E-2</v>
      </c>
      <c r="BB56" s="565">
        <f t="shared" si="38"/>
        <v>-2.7883425192953171E-2</v>
      </c>
      <c r="BC56" s="565">
        <f t="shared" si="38"/>
        <v>-3.9315528951344714E-2</v>
      </c>
      <c r="BD56" s="565">
        <f t="shared" si="38"/>
        <v>-3.6089607868158846E-2</v>
      </c>
      <c r="BE56" s="565">
        <f t="shared" si="38"/>
        <v>-3.30000558278426E-2</v>
      </c>
      <c r="BF56" s="565">
        <f t="shared" ref="BF56" si="39">BF18/$AX18-1</f>
        <v>-3.9885193744186087E-2</v>
      </c>
      <c r="BG56" s="565">
        <f t="shared" si="37"/>
        <v>-5.4701915238757004E-2</v>
      </c>
      <c r="BH56" s="352"/>
    </row>
    <row r="57" spans="21:60" ht="14.25" customHeight="1">
      <c r="U57" s="555" t="s">
        <v>728</v>
      </c>
      <c r="V57" s="556"/>
      <c r="X57" s="523" t="s">
        <v>585</v>
      </c>
      <c r="Y57" s="523"/>
      <c r="Z57" s="547"/>
      <c r="AA57" s="557"/>
      <c r="AB57" s="557"/>
      <c r="AC57" s="557"/>
      <c r="AD57" s="557"/>
      <c r="AE57" s="557"/>
      <c r="AF57" s="557"/>
      <c r="AG57" s="557"/>
      <c r="AH57" s="557"/>
      <c r="AI57" s="557"/>
      <c r="AJ57" s="557"/>
      <c r="AK57" s="557"/>
      <c r="AL57" s="557"/>
      <c r="AM57" s="557"/>
      <c r="AN57" s="557"/>
      <c r="AO57" s="557"/>
      <c r="AP57" s="557"/>
      <c r="AQ57" s="557"/>
      <c r="AR57" s="557"/>
      <c r="AS57" s="557"/>
      <c r="AT57" s="557"/>
      <c r="AU57" s="557"/>
      <c r="AV57" s="557"/>
      <c r="AW57" s="557"/>
      <c r="AX57" s="557"/>
      <c r="AY57" s="567">
        <f>AY19/$AX19-1</f>
        <v>-6.7803516114567364E-3</v>
      </c>
      <c r="AZ57" s="567">
        <f t="shared" ref="AZ57:BE57" si="40">AZ19/$AX19-1</f>
        <v>1.2574220054998309E-2</v>
      </c>
      <c r="BA57" s="567">
        <f t="shared" si="40"/>
        <v>6.1909017759511631E-3</v>
      </c>
      <c r="BB57" s="567">
        <f t="shared" si="40"/>
        <v>1.8194283372099829E-2</v>
      </c>
      <c r="BC57" s="567">
        <f t="shared" si="40"/>
        <v>1.1813584891098072E-2</v>
      </c>
      <c r="BD57" s="567">
        <f t="shared" si="40"/>
        <v>-1.1879793400940364E-2</v>
      </c>
      <c r="BE57" s="567">
        <f t="shared" si="40"/>
        <v>-1.0127691097509328E-2</v>
      </c>
      <c r="BF57" s="567">
        <f t="shared" ref="BF57" si="41">BF19/$AX19-1</f>
        <v>-1.2344639369140764E-2</v>
      </c>
      <c r="BG57" s="567">
        <f t="shared" si="37"/>
        <v>-1.3973263111597856E-2</v>
      </c>
      <c r="BH57" s="352"/>
    </row>
    <row r="58" spans="21:60">
      <c r="U58" s="559" t="s">
        <v>919</v>
      </c>
      <c r="V58" s="560"/>
      <c r="X58" s="519" t="s">
        <v>994</v>
      </c>
      <c r="Y58" s="524"/>
      <c r="Z58" s="547"/>
      <c r="AA58" s="561"/>
      <c r="AB58" s="561"/>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79">
        <f t="shared" ref="AY58:BE58" si="42">AY20/$AX20-1</f>
        <v>-4.7736828705353895E-2</v>
      </c>
      <c r="AZ58" s="579">
        <f t="shared" si="42"/>
        <v>-0.11841233263355577</v>
      </c>
      <c r="BA58" s="579">
        <f t="shared" si="42"/>
        <v>-0.16687267249657312</v>
      </c>
      <c r="BB58" s="579">
        <f t="shared" si="42"/>
        <v>-0.21117112769758339</v>
      </c>
      <c r="BC58" s="579">
        <f t="shared" si="42"/>
        <v>-0.22002115087811336</v>
      </c>
      <c r="BD58" s="579">
        <f t="shared" si="42"/>
        <v>-0.17020975266119531</v>
      </c>
      <c r="BE58" s="579">
        <f t="shared" si="42"/>
        <v>-0.18464699322761591</v>
      </c>
      <c r="BF58" s="579">
        <f t="shared" ref="BF58" si="43">BF20/$AX20-1</f>
        <v>-0.14810315555100007</v>
      </c>
      <c r="BG58" s="579">
        <f t="shared" si="37"/>
        <v>-0.18438510725239954</v>
      </c>
      <c r="BH58" s="352"/>
    </row>
    <row r="59" spans="21:60">
      <c r="U59" s="502" t="s">
        <v>492</v>
      </c>
      <c r="V59" s="499"/>
      <c r="X59" s="502" t="s">
        <v>486</v>
      </c>
      <c r="Y59" s="499"/>
      <c r="Z59" s="54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548">
        <f t="shared" ref="AY59" si="44">AY21/$AX21-1</f>
        <v>-5.0395126524800049E-2</v>
      </c>
      <c r="AZ59" s="548">
        <f t="shared" ref="AZ59:BE59" si="45">AZ21/$AX21-1</f>
        <v>-5.6018230089800558E-2</v>
      </c>
      <c r="BA59" s="548">
        <f t="shared" si="45"/>
        <v>-8.8383454825914143E-2</v>
      </c>
      <c r="BB59" s="548">
        <f t="shared" si="45"/>
        <v>-7.9784676616812544E-2</v>
      </c>
      <c r="BC59" s="548">
        <f t="shared" si="45"/>
        <v>-7.893869953667032E-2</v>
      </c>
      <c r="BD59" s="548">
        <f t="shared" si="45"/>
        <v>-6.5790122064255829E-2</v>
      </c>
      <c r="BE59" s="548">
        <f t="shared" si="45"/>
        <v>-0.10656342979792788</v>
      </c>
      <c r="BF59" s="548">
        <f t="shared" ref="BF59" si="46">BF21/$AX21-1</f>
        <v>-0.1157714355050542</v>
      </c>
      <c r="BG59" s="548">
        <f t="shared" si="37"/>
        <v>-0.13459950464199932</v>
      </c>
      <c r="BH59" s="352"/>
    </row>
    <row r="60" spans="21:60">
      <c r="U60" s="563" t="s">
        <v>515</v>
      </c>
      <c r="V60" s="564"/>
      <c r="X60" s="563" t="s">
        <v>501</v>
      </c>
      <c r="Y60" s="564"/>
      <c r="Z60" s="547"/>
      <c r="AA60" s="553"/>
      <c r="AB60" s="553"/>
      <c r="AC60" s="553"/>
      <c r="AD60" s="553"/>
      <c r="AE60" s="553"/>
      <c r="AF60" s="553"/>
      <c r="AG60" s="553"/>
      <c r="AH60" s="553"/>
      <c r="AI60" s="553"/>
      <c r="AJ60" s="553"/>
      <c r="AK60" s="553"/>
      <c r="AL60" s="553"/>
      <c r="AM60" s="553"/>
      <c r="AN60" s="553"/>
      <c r="AO60" s="553"/>
      <c r="AP60" s="553"/>
      <c r="AQ60" s="553"/>
      <c r="AR60" s="553"/>
      <c r="AS60" s="553"/>
      <c r="AT60" s="553"/>
      <c r="AU60" s="553"/>
      <c r="AV60" s="553"/>
      <c r="AW60" s="553"/>
      <c r="AX60" s="553"/>
      <c r="AY60" s="565">
        <f>AY22/$AX22-1</f>
        <v>-4.5530692662918426E-3</v>
      </c>
      <c r="AZ60" s="565">
        <f t="shared" ref="AZ60:BE60" si="47">AZ22/$AX22-1</f>
        <v>1.4518477453631773E-2</v>
      </c>
      <c r="BA60" s="565">
        <f t="shared" si="47"/>
        <v>2.5683754202209252E-2</v>
      </c>
      <c r="BB60" s="565">
        <f t="shared" si="47"/>
        <v>-0.10906955167870558</v>
      </c>
      <c r="BC60" s="565">
        <f t="shared" si="47"/>
        <v>-0.1167074034990222</v>
      </c>
      <c r="BD60" s="565">
        <f t="shared" si="47"/>
        <v>-0.18176361963617416</v>
      </c>
      <c r="BE60" s="565">
        <f t="shared" si="47"/>
        <v>-0.26199479411786419</v>
      </c>
      <c r="BF60" s="565">
        <f t="shared" ref="BF60" si="48">BF22/$AX22-1</f>
        <v>-0.24025384637726233</v>
      </c>
      <c r="BG60" s="565">
        <f t="shared" si="37"/>
        <v>-0.23935056771055219</v>
      </c>
      <c r="BH60" s="352"/>
    </row>
    <row r="61" spans="21:60" ht="27" customHeight="1">
      <c r="U61" s="1944" t="s">
        <v>729</v>
      </c>
      <c r="V61" s="1945"/>
      <c r="X61" s="1944" t="s">
        <v>508</v>
      </c>
      <c r="Y61" s="1945"/>
      <c r="Z61" s="547"/>
      <c r="AA61" s="557"/>
      <c r="AB61" s="557"/>
      <c r="AC61" s="557"/>
      <c r="AD61" s="557"/>
      <c r="AE61" s="557"/>
      <c r="AF61" s="557"/>
      <c r="AG61" s="557"/>
      <c r="AH61" s="557"/>
      <c r="AI61" s="557"/>
      <c r="AJ61" s="557"/>
      <c r="AK61" s="557"/>
      <c r="AL61" s="557"/>
      <c r="AM61" s="557"/>
      <c r="AN61" s="557"/>
      <c r="AO61" s="557"/>
      <c r="AP61" s="557"/>
      <c r="AQ61" s="557"/>
      <c r="AR61" s="557"/>
      <c r="AS61" s="557"/>
      <c r="AT61" s="557"/>
      <c r="AU61" s="557"/>
      <c r="AV61" s="557"/>
      <c r="AW61" s="557"/>
      <c r="AX61" s="557"/>
      <c r="AY61" s="567">
        <f>AY23/$AX23-1</f>
        <v>-0.10837095833652144</v>
      </c>
      <c r="AZ61" s="567">
        <f t="shared" ref="AZ61:BE61" si="49">AZ23/$AX23-1</f>
        <v>-0.10732587733385679</v>
      </c>
      <c r="BA61" s="567">
        <f t="shared" si="49"/>
        <v>-0.21492930018427636</v>
      </c>
      <c r="BB61" s="567">
        <f t="shared" si="49"/>
        <v>-0.14978079774980613</v>
      </c>
      <c r="BC61" s="567">
        <f t="shared" si="49"/>
        <v>-0.13167798659041874</v>
      </c>
      <c r="BD61" s="567">
        <f t="shared" si="49"/>
        <v>-0.11372158816977262</v>
      </c>
      <c r="BE61" s="567">
        <f t="shared" si="49"/>
        <v>-0.16517540944271225</v>
      </c>
      <c r="BF61" s="567">
        <f t="shared" ref="BF61" si="50">BF23/$AX23-1</f>
        <v>-0.19159810699724877</v>
      </c>
      <c r="BG61" s="567">
        <f t="shared" si="37"/>
        <v>-0.23575977867394848</v>
      </c>
      <c r="BH61" s="352"/>
    </row>
    <row r="62" spans="21:60">
      <c r="U62" s="523" t="s">
        <v>516</v>
      </c>
      <c r="V62" s="556"/>
      <c r="X62" s="523" t="s">
        <v>502</v>
      </c>
      <c r="Y62" s="568"/>
      <c r="Z62" s="547"/>
      <c r="AA62" s="557"/>
      <c r="AB62" s="557"/>
      <c r="AC62" s="557"/>
      <c r="AD62" s="557"/>
      <c r="AE62" s="557"/>
      <c r="AF62" s="557"/>
      <c r="AG62" s="557"/>
      <c r="AH62" s="557"/>
      <c r="AI62" s="557"/>
      <c r="AJ62" s="557"/>
      <c r="AK62" s="557"/>
      <c r="AL62" s="557"/>
      <c r="AM62" s="557"/>
      <c r="AN62" s="557"/>
      <c r="AO62" s="557"/>
      <c r="AP62" s="557"/>
      <c r="AQ62" s="557"/>
      <c r="AR62" s="557"/>
      <c r="AS62" s="557"/>
      <c r="AT62" s="557"/>
      <c r="AU62" s="557"/>
      <c r="AV62" s="557"/>
      <c r="AW62" s="557"/>
      <c r="AX62" s="557"/>
      <c r="AY62" s="567">
        <f>AY24/$AX24-1</f>
        <v>-1.7545263031054859E-2</v>
      </c>
      <c r="AZ62" s="567">
        <f t="shared" ref="AZ62:BE62" si="51">AZ24/$AX24-1</f>
        <v>-2.6246755843202574E-2</v>
      </c>
      <c r="BA62" s="567">
        <f t="shared" si="51"/>
        <v>-2.6103014538949254E-2</v>
      </c>
      <c r="BB62" s="567">
        <f t="shared" si="51"/>
        <v>-4.3118005009616933E-2</v>
      </c>
      <c r="BC62" s="567">
        <f t="shared" si="51"/>
        <v>-4.4311032400324302E-2</v>
      </c>
      <c r="BD62" s="567">
        <f t="shared" si="51"/>
        <v>-2.373805404262741E-2</v>
      </c>
      <c r="BE62" s="567">
        <f t="shared" si="51"/>
        <v>-4.9500789482887719E-2</v>
      </c>
      <c r="BF62" s="567">
        <f t="shared" ref="BF62" si="52">BF24/$AX24-1</f>
        <v>-4.6274468075323205E-2</v>
      </c>
      <c r="BG62" s="567">
        <f t="shared" si="37"/>
        <v>-4.6279722978685212E-2</v>
      </c>
      <c r="BH62" s="352"/>
    </row>
    <row r="63" spans="21:60" ht="14.4" thickBot="1">
      <c r="U63" s="569" t="s">
        <v>517</v>
      </c>
      <c r="V63" s="570"/>
      <c r="X63" s="571" t="s">
        <v>503</v>
      </c>
      <c r="Y63" s="572"/>
      <c r="Z63" s="547"/>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4">
        <f>AY25/$AX25-1</f>
        <v>1.9612216106037472E-3</v>
      </c>
      <c r="AZ63" s="574">
        <f t="shared" ref="AZ63:BE63" si="53">AZ25/$AX25-1</f>
        <v>-4.4072039113601913E-2</v>
      </c>
      <c r="BA63" s="574">
        <f t="shared" si="53"/>
        <v>7.0592198571592046E-2</v>
      </c>
      <c r="BB63" s="574">
        <f t="shared" si="53"/>
        <v>8.688596722622588E-2</v>
      </c>
      <c r="BC63" s="574">
        <f t="shared" si="53"/>
        <v>1.873847798797712E-2</v>
      </c>
      <c r="BD63" s="574">
        <f t="shared" si="53"/>
        <v>3.8836319551047493E-2</v>
      </c>
      <c r="BE63" s="574">
        <f t="shared" si="53"/>
        <v>-1.3686218420971841E-4</v>
      </c>
      <c r="BF63" s="574">
        <f>BF25/$AX25-1</f>
        <v>-2.7876175428482974E-2</v>
      </c>
      <c r="BG63" s="574">
        <f t="shared" si="37"/>
        <v>-5.1377967594304019E-2</v>
      </c>
      <c r="BH63" s="352"/>
    </row>
    <row r="64" spans="21:60" ht="14.4" thickTop="1">
      <c r="U64" s="550" t="s">
        <v>24</v>
      </c>
      <c r="V64" s="575"/>
      <c r="X64" s="550" t="s">
        <v>294</v>
      </c>
      <c r="Y64" s="575"/>
      <c r="Z64" s="547"/>
      <c r="AA64" s="580"/>
      <c r="AB64" s="580"/>
      <c r="AC64" s="580"/>
      <c r="AD64" s="580"/>
      <c r="AE64" s="580"/>
      <c r="AF64" s="580"/>
      <c r="AG64" s="580"/>
      <c r="AH64" s="580"/>
      <c r="AI64" s="580"/>
      <c r="AJ64" s="580"/>
      <c r="AK64" s="580"/>
      <c r="AL64" s="580"/>
      <c r="AM64" s="580"/>
      <c r="AN64" s="580"/>
      <c r="AO64" s="580"/>
      <c r="AP64" s="580"/>
      <c r="AQ64" s="580"/>
      <c r="AR64" s="580"/>
      <c r="AS64" s="580"/>
      <c r="AT64" s="580"/>
      <c r="AU64" s="580"/>
      <c r="AV64" s="580"/>
      <c r="AW64" s="580"/>
      <c r="AX64" s="580"/>
      <c r="AY64" s="581">
        <f>AY26/$AX26-1</f>
        <v>-2.227511440616825E-2</v>
      </c>
      <c r="AZ64" s="581">
        <f t="shared" ref="AZ64:BE64" si="54">AZ26/$AX26-1</f>
        <v>-3.6490388591211786E-2</v>
      </c>
      <c r="BA64" s="581">
        <f t="shared" si="54"/>
        <v>-5.9526920640830983E-2</v>
      </c>
      <c r="BB64" s="581">
        <f t="shared" si="54"/>
        <v>-4.7352004956439098E-2</v>
      </c>
      <c r="BC64" s="581">
        <f t="shared" si="54"/>
        <v>-7.0704414283575101E-2</v>
      </c>
      <c r="BD64" s="581">
        <f t="shared" si="54"/>
        <v>-9.3716291849742728E-2</v>
      </c>
      <c r="BE64" s="581">
        <f t="shared" si="54"/>
        <v>-0.11080066266807609</v>
      </c>
      <c r="BF64" s="581">
        <f t="shared" ref="BF64" si="55">BF26/$AX26-1</f>
        <v>-0.11584445621498451</v>
      </c>
      <c r="BG64" s="581">
        <f t="shared" si="37"/>
        <v>-0.1329196981614672</v>
      </c>
      <c r="BH64" s="352"/>
    </row>
    <row r="65" spans="22:60">
      <c r="V65" s="323"/>
      <c r="X65" s="26"/>
    </row>
    <row r="69" spans="22:60">
      <c r="BH69" s="26"/>
    </row>
    <row r="70" spans="22:60">
      <c r="BH70" s="26"/>
    </row>
    <row r="71" spans="22:60">
      <c r="BH71" s="26"/>
    </row>
    <row r="72" spans="22:60">
      <c r="BH72" s="26"/>
    </row>
    <row r="73" spans="22:60">
      <c r="BH73" s="26"/>
    </row>
    <row r="74" spans="22:60">
      <c r="BH74" s="26"/>
    </row>
    <row r="75" spans="22:60">
      <c r="BH75" s="26"/>
    </row>
    <row r="76" spans="22:60">
      <c r="BH76" s="26"/>
    </row>
    <row r="77" spans="22:60">
      <c r="BH77" s="26"/>
    </row>
    <row r="78" spans="22:60">
      <c r="BH78" s="26"/>
    </row>
    <row r="79" spans="22:60">
      <c r="BH79" s="26"/>
    </row>
    <row r="80" spans="22:60">
      <c r="BH80" s="26"/>
    </row>
    <row r="81" spans="60:60">
      <c r="BH81" s="26"/>
    </row>
    <row r="82" spans="60:60">
      <c r="BH82" s="26"/>
    </row>
    <row r="83" spans="60:60">
      <c r="BH83" s="26"/>
    </row>
    <row r="84" spans="60:60">
      <c r="BH84" s="26"/>
    </row>
    <row r="85" spans="60:60">
      <c r="BH85" s="26"/>
    </row>
    <row r="86" spans="60:60">
      <c r="BH86" s="26"/>
    </row>
    <row r="87" spans="60:60">
      <c r="BH87" s="26"/>
    </row>
    <row r="88" spans="60:60">
      <c r="BH88" s="26"/>
    </row>
    <row r="89" spans="60:60">
      <c r="BH89" s="26"/>
    </row>
    <row r="90" spans="60:60">
      <c r="BH90" s="26"/>
    </row>
    <row r="91" spans="60:60">
      <c r="BH91" s="26"/>
    </row>
  </sheetData>
  <mergeCells count="7">
    <mergeCell ref="U61:V61"/>
    <mergeCell ref="X61:Y61"/>
    <mergeCell ref="U2:V2"/>
    <mergeCell ref="U1:V1"/>
    <mergeCell ref="X1:Y1"/>
    <mergeCell ref="U46:V46"/>
    <mergeCell ref="X46:Y46"/>
  </mergeCells>
  <phoneticPr fontId="10"/>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4</vt:i4>
      </vt:variant>
    </vt:vector>
  </HeadingPairs>
  <TitlesOfParts>
    <vt:vector size="21" baseType="lpstr">
      <vt:lpstr>0.Contents</vt:lpstr>
      <vt:lpstr>Notes</vt:lpstr>
      <vt:lpstr>1.Summary</vt:lpstr>
      <vt:lpstr>2.CO2-Sector</vt:lpstr>
      <vt:lpstr>3.Allocated_CO2-Sector</vt:lpstr>
      <vt:lpstr>4.CO2-Share</vt:lpstr>
      <vt:lpstr>5.CO2-fuel</vt:lpstr>
      <vt:lpstr>6.CH4</vt:lpstr>
      <vt:lpstr>7.N2O</vt:lpstr>
      <vt:lpstr>8.F-gas</vt:lpstr>
      <vt:lpstr>9.GHG-capita</vt:lpstr>
      <vt:lpstr>10.GHG-GDP</vt:lpstr>
      <vt:lpstr>11.Household (per household)</vt:lpstr>
      <vt:lpstr>12.Household (per capita)</vt:lpstr>
      <vt:lpstr>13.NDC-LULUCF</vt:lpstr>
      <vt:lpstr>14.【Annex】GHG-bunker</vt:lpstr>
      <vt:lpstr>15.【Annex】UN-CO2</vt:lpstr>
      <vt:lpstr>'0.Contents'!Print_Area</vt:lpstr>
      <vt:lpstr>'4.CO2-Share'!Print_Area</vt:lpstr>
      <vt:lpstr>'6.CH4'!Print_Area</vt:lpstr>
      <vt:lpstr>'6.CH4'!Print_Titles</vt:lpstr>
    </vt:vector>
  </TitlesOfParts>
  <Company>NIES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Japan's GHG emissions data</dc:title>
  <dc:creator>GIO</dc:creator>
  <cp:lastModifiedBy>NK</cp:lastModifiedBy>
  <cp:lastPrinted>2024-04-11T05:44:41Z</cp:lastPrinted>
  <dcterms:created xsi:type="dcterms:W3CDTF">2003-03-19T00:52:35Z</dcterms:created>
  <dcterms:modified xsi:type="dcterms:W3CDTF">2024-04-12T06:11:40Z</dcterms:modified>
</cp:coreProperties>
</file>